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XGCB\Documents\CXGCB_Documents\Calculators\WHC\W-4\Employer Instructions\Employer Calculator\"/>
    </mc:Choice>
  </mc:AlternateContent>
  <xr:revisionPtr revIDLastSave="0" documentId="13_ncr:1_{A15EDBD6-E725-42D6-8D6A-FFEAD9CDAF6D}" xr6:coauthVersionLast="41" xr6:coauthVersionMax="41" xr10:uidLastSave="{00000000-0000-0000-0000-000000000000}"/>
  <bookViews>
    <workbookView xWindow="900" yWindow="225" windowWidth="16260" windowHeight="9420" tabRatio="828" xr2:uid="{00000000-000D-0000-FFFF-FFFF00000000}"/>
  </bookViews>
  <sheets>
    <sheet name="Inputs &amp; Result" sheetId="44" r:id="rId1"/>
    <sheet name="Calculations" sheetId="18" state="hidden" r:id="rId2"/>
    <sheet name="Tax Year Parameters" sheetId="14" state="hidden" r:id="rId3"/>
  </sheets>
  <definedNames>
    <definedName name="Allowance">'Tax Year Parameters'!$C$4</definedName>
    <definedName name="Box2c">'Inputs &amp; Result'!$D$15</definedName>
    <definedName name="FilStat19">'Inputs &amp; Result'!$I$13</definedName>
    <definedName name="FilStat20">'Inputs &amp; Result'!$D$13</definedName>
    <definedName name="HWRSHH">'Tax Year Parameters'!$R$31:$T$38</definedName>
    <definedName name="HWRSMJ">'Tax Year Parameters'!$R$9:$T$16</definedName>
    <definedName name="HWRSS">'Tax Year Parameters'!$R$20:$T$27</definedName>
    <definedName name="PayFreq">'Inputs &amp; Result'!$D$4</definedName>
    <definedName name="SDHH">'Tax Year Parameters'!$D$8</definedName>
    <definedName name="SDMJ">'Tax Year Parameters'!$D$6</definedName>
    <definedName name="SDS">'Tax Year Parameters'!$D$7</definedName>
    <definedName name="TRSHH">'Tax Year Parameters'!$F$32:$H$38</definedName>
    <definedName name="TRSMJ">'Tax Year Parameters'!$F$10:$H$16</definedName>
    <definedName name="TRSS">'Tax Year Parameters'!$F$21:$H$27</definedName>
    <definedName name="UpdateWA">'Tax Year Parameters'!$X$7</definedName>
    <definedName name="Version">'Inputs &amp; Result'!$D$8</definedName>
    <definedName name="WRSHH">'Tax Year Parameters'!$J$31:$L$38</definedName>
    <definedName name="WRSHH2020">'Tax Year Parameters'!$N$31:$P$38</definedName>
    <definedName name="WRSMJ">'Tax Year Parameters'!$J$9:$L$16</definedName>
    <definedName name="WRSMJ2020">'Tax Year Parameters'!$N$9:$P$16</definedName>
    <definedName name="WRSS">'Tax Year Parameters'!$J$20:$L$27</definedName>
    <definedName name="WRSS2020">'Tax Year Parameters'!$N$20:$P$27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14" i="18" l="1"/>
  <c r="M6" i="18"/>
  <c r="Q19" i="18" l="1"/>
  <c r="Q14" i="18"/>
  <c r="Q10" i="18"/>
  <c r="M4" i="18" s="1"/>
  <c r="K12" i="18"/>
  <c r="R5" i="18"/>
  <c r="R6" i="18"/>
  <c r="R7" i="18"/>
  <c r="R8" i="18"/>
  <c r="M7" i="18" s="1"/>
  <c r="R4" i="18"/>
  <c r="K7" i="18" l="1"/>
  <c r="G10" i="44"/>
  <c r="B10" i="44"/>
  <c r="K16" i="18"/>
  <c r="M33" i="18"/>
  <c r="K4" i="18"/>
  <c r="K14" i="18"/>
  <c r="L33" i="18"/>
  <c r="L27" i="18"/>
  <c r="K27" i="18"/>
  <c r="K33" i="18"/>
  <c r="M12" i="18" l="1"/>
  <c r="L12" i="18" l="1"/>
  <c r="M8" i="18"/>
  <c r="K8" i="18"/>
  <c r="K13" i="18" s="1"/>
  <c r="M13" i="18" l="1"/>
  <c r="M17" i="18" s="1"/>
  <c r="K15" i="18"/>
  <c r="K17" i="18" s="1"/>
  <c r="K19" i="18" l="1"/>
  <c r="K20" i="18"/>
  <c r="K18" i="18"/>
  <c r="L17" i="18"/>
  <c r="L19" i="18" l="1"/>
  <c r="L20" i="18"/>
  <c r="L18" i="18"/>
  <c r="L21" i="18" s="1"/>
  <c r="L22" i="18" l="1"/>
  <c r="L23" i="18" s="1"/>
  <c r="L28" i="18" l="1"/>
  <c r="L29" i="18" s="1"/>
  <c r="L34" i="18" s="1"/>
  <c r="J8" i="18"/>
  <c r="J7" i="18"/>
  <c r="J5" i="18"/>
  <c r="M18" i="18" l="1"/>
  <c r="M21" i="18" s="1"/>
  <c r="M20" i="18"/>
  <c r="M19" i="18"/>
  <c r="K21" i="18"/>
  <c r="J28" i="18"/>
  <c r="J27" i="18"/>
  <c r="K22" i="18" l="1"/>
  <c r="K23" i="18" s="1"/>
  <c r="M22" i="18"/>
  <c r="J17" i="18"/>
  <c r="J16" i="18"/>
  <c r="J15" i="18"/>
  <c r="J14" i="18"/>
  <c r="J4" i="18"/>
  <c r="J34" i="18"/>
  <c r="J33" i="18"/>
  <c r="J29" i="18"/>
  <c r="J23" i="18"/>
  <c r="J22" i="18"/>
  <c r="J21" i="18"/>
  <c r="J20" i="18"/>
  <c r="J19" i="18"/>
  <c r="J12" i="18"/>
  <c r="J18" i="18"/>
  <c r="J13" i="18"/>
  <c r="M23" i="18" l="1"/>
  <c r="M28" i="18" s="1"/>
  <c r="M29" i="18" s="1"/>
  <c r="M34" i="18" s="1"/>
  <c r="K28" i="18"/>
  <c r="K29" i="18" s="1"/>
  <c r="K34" i="18" s="1"/>
  <c r="I6" i="44" l="1"/>
</calcChain>
</file>

<file path=xl/sharedStrings.xml><?xml version="1.0" encoding="utf-8"?>
<sst xmlns="http://schemas.openxmlformats.org/spreadsheetml/2006/main" count="187" uniqueCount="139">
  <si>
    <t>Tax Rate Schedules</t>
  </si>
  <si>
    <t>Withholding Rate Schedules</t>
  </si>
  <si>
    <t>Standard Deductions</t>
  </si>
  <si>
    <t>Married-Joint / QW</t>
  </si>
  <si>
    <t>Single</t>
  </si>
  <si>
    <t>Head of Household</t>
  </si>
  <si>
    <t>HoH Withh. Rate Schedule</t>
  </si>
  <si>
    <t>(Tax Rate Schedule with Std Dedn)</t>
  </si>
  <si>
    <t>Taxable Income Threshold</t>
  </si>
  <si>
    <t>Base Tax
Amount</t>
  </si>
  <si>
    <t>Marginal Rate Over Threshold</t>
  </si>
  <si>
    <t>Base Withholding
Amount</t>
  </si>
  <si>
    <t>Wage Threshold</t>
  </si>
  <si>
    <t>Married Withholding Rate Schedule</t>
  </si>
  <si>
    <t>Single Withholding Rate Schedule</t>
  </si>
  <si>
    <t>Married-Joint Tax Rate Schedule</t>
  </si>
  <si>
    <t>Single Tax Rate Schedule</t>
  </si>
  <si>
    <t>Head of Household Tax Rate Schedule</t>
  </si>
  <si>
    <t>Step 1.</t>
  </si>
  <si>
    <t>a.</t>
  </si>
  <si>
    <t>b.</t>
  </si>
  <si>
    <t>Monthly</t>
  </si>
  <si>
    <t>Weekly</t>
  </si>
  <si>
    <t>c.</t>
  </si>
  <si>
    <t>Step 2.</t>
  </si>
  <si>
    <t>d.</t>
  </si>
  <si>
    <t>e.</t>
  </si>
  <si>
    <t>f.</t>
  </si>
  <si>
    <t>g.</t>
  </si>
  <si>
    <t>h.</t>
  </si>
  <si>
    <t>Step 3.</t>
  </si>
  <si>
    <t>Compute the tentative withholding amount</t>
  </si>
  <si>
    <t>Step 4.</t>
  </si>
  <si>
    <t>Convert this tentative amount to a pay-period amount</t>
  </si>
  <si>
    <t>Compute the final amount to withhold</t>
  </si>
  <si>
    <t>Daily</t>
  </si>
  <si>
    <t>a</t>
  </si>
  <si>
    <t>b</t>
  </si>
  <si>
    <t>c</t>
  </si>
  <si>
    <t>d</t>
  </si>
  <si>
    <t xml:space="preserve">  </t>
  </si>
  <si>
    <t>i.</t>
  </si>
  <si>
    <t>WRSMJ</t>
  </si>
  <si>
    <t>WRSS</t>
  </si>
  <si>
    <t>WRSHH</t>
  </si>
  <si>
    <t>TRSMJ</t>
  </si>
  <si>
    <t>TRSS</t>
  </si>
  <si>
    <t>TRSHH</t>
  </si>
  <si>
    <t>SDMJ</t>
  </si>
  <si>
    <t>SDS</t>
  </si>
  <si>
    <t>SDHH</t>
  </si>
  <si>
    <r>
      <t xml:space="preserve">Add lines 3c and 4a.  </t>
    </r>
    <r>
      <rPr>
        <b/>
        <sz val="10"/>
        <color indexed="8"/>
        <rFont val="Arial"/>
        <family val="2"/>
      </rPr>
      <t>This is the amount to withhold from the employee's wage this pay period.</t>
    </r>
  </si>
  <si>
    <t>Enter the amount on line 4a of the employee's most recent Form W-4:</t>
  </si>
  <si>
    <t>Enter the amount on line 4b of the employee's most recent Form W-4:</t>
  </si>
  <si>
    <t>(Particularly for Dual Earners)</t>
  </si>
  <si>
    <t>HWRSMJ</t>
  </si>
  <si>
    <t>Higher Married Withholding Rate Schedule</t>
  </si>
  <si>
    <t>HWRSS</t>
  </si>
  <si>
    <t>Higher Single Withholding Rate Schedule</t>
  </si>
  <si>
    <t>HWRSHH</t>
  </si>
  <si>
    <t>Higher HoH Withh. Rate Schedule</t>
  </si>
  <si>
    <t>If the employee has submitted a Form W-4 for 2020 or later, enter the amount from Step 3 of that form.  Otherwise enter zero.</t>
  </si>
  <si>
    <t>Enter the additional amount to withhold from the employee's Form W-4 (line 4c of the 2020 form or line 6 on earlier forms).</t>
  </si>
  <si>
    <t>Allowance:</t>
  </si>
  <si>
    <t>j.</t>
  </si>
  <si>
    <t>k.</t>
  </si>
  <si>
    <t>l.</t>
  </si>
  <si>
    <t>m.</t>
  </si>
  <si>
    <t>n.</t>
  </si>
  <si>
    <t xml:space="preserve">Add lines d and e.  </t>
  </si>
  <si>
    <r>
      <t xml:space="preserve">Subtract line g from line f.  This is the </t>
    </r>
    <r>
      <rPr>
        <b/>
        <sz val="10"/>
        <color rgb="FF000000"/>
        <rFont val="Arial"/>
        <family val="2"/>
      </rPr>
      <t>Adjusted Annual Wage Amount</t>
    </r>
    <r>
      <rPr>
        <sz val="10"/>
        <color indexed="8"/>
        <rFont val="Arial"/>
        <family val="2"/>
      </rPr>
      <t>:</t>
    </r>
  </si>
  <si>
    <t>Subtract line 2i from line 2h:</t>
  </si>
  <si>
    <t>Multiply the amount on line 2l by the percentage on line 2k:</t>
  </si>
  <si>
    <t>Divide the amount on line 3b by the number of pay periods on line 2c:</t>
  </si>
  <si>
    <t>Adjust the employee's wage amount</t>
  </si>
  <si>
    <r>
      <t xml:space="preserve">Subtract line c from line a.  </t>
    </r>
    <r>
      <rPr>
        <b/>
        <sz val="10"/>
        <color rgb="FF000000"/>
        <rFont val="Arial"/>
        <family val="2"/>
      </rPr>
      <t>This is the Adjusted Wage Amount:</t>
    </r>
  </si>
  <si>
    <t xml:space="preserve">Enter the employee's total taxable wage this period. </t>
  </si>
  <si>
    <t>Tax Parameters for</t>
  </si>
  <si>
    <t>Pay frequency:</t>
  </si>
  <si>
    <t>Every other week</t>
  </si>
  <si>
    <t>Twice a month</t>
  </si>
  <si>
    <t>Filing status:</t>
  </si>
  <si>
    <t>Filing Status</t>
  </si>
  <si>
    <t>Married Joint</t>
  </si>
  <si>
    <t>Pay Frequency</t>
  </si>
  <si>
    <t>Step 2 Checkbox</t>
  </si>
  <si>
    <t>No</t>
  </si>
  <si>
    <t>Yes</t>
  </si>
  <si>
    <t>Other adjustments</t>
  </si>
  <si>
    <t>c. Filing status:</t>
  </si>
  <si>
    <t>a. Other income amount:</t>
  </si>
  <si>
    <t>b. Deductions amount:</t>
  </si>
  <si>
    <t>Employee's taxable wage or salary amount this paycheck:</t>
  </si>
  <si>
    <t>Amount of Federal income tax to withhold from this paycheck:</t>
  </si>
  <si>
    <t>Employer's Computation of the Amount to Withhold</t>
  </si>
  <si>
    <t>Which W-4?</t>
  </si>
  <si>
    <t>Before 2020</t>
  </si>
  <si>
    <t>2020 or later</t>
  </si>
  <si>
    <t>Multiply line b by the amount in Lookup 1 for your pay frequency</t>
  </si>
  <si>
    <t>Married</t>
  </si>
  <si>
    <t>Married but use Single rate</t>
  </si>
  <si>
    <t>Number of withholding allowances:</t>
  </si>
  <si>
    <t>Additional amount to withhold:</t>
  </si>
  <si>
    <t>Which version of Form W-4 did the employee use?</t>
  </si>
  <si>
    <t>Enter the number of pay periods you have per year (see Lookup 2):</t>
  </si>
  <si>
    <t>New W-4</t>
  </si>
  <si>
    <t>Old W-4</t>
  </si>
  <si>
    <t>Normal</t>
  </si>
  <si>
    <t>Higher</t>
  </si>
  <si>
    <t>Subtract line 3a from the tentative annual withholding amount computed above on line 2n:</t>
  </si>
  <si>
    <t>Enter the Base Withholding Amount that corresponds to that Wage Threshold:</t>
  </si>
  <si>
    <t>Enter the marginal rate that corresponds to that Wage Threshold:</t>
  </si>
  <si>
    <t>Enter the Wage Threshold from the appropriate withholding rate schedule that corresponds to line 2h:</t>
  </si>
  <si>
    <r>
      <t>Add line 2j and line 2m.  This is the</t>
    </r>
    <r>
      <rPr>
        <b/>
        <sz val="10"/>
        <color indexed="8"/>
        <rFont val="Arial"/>
        <family val="2"/>
      </rPr>
      <t xml:space="preserve"> Tentative Annual Withholding Amount</t>
    </r>
    <r>
      <rPr>
        <sz val="10"/>
        <color indexed="8"/>
        <rFont val="Arial"/>
        <family val="2"/>
      </rPr>
      <t>.</t>
    </r>
  </si>
  <si>
    <t>RESULT</t>
  </si>
  <si>
    <r>
      <t xml:space="preserve">For </t>
    </r>
    <r>
      <rPr>
        <b/>
        <sz val="10"/>
        <color rgb="FF000000"/>
        <rFont val="Arial"/>
        <family val="2"/>
      </rPr>
      <t>Old</t>
    </r>
    <r>
      <rPr>
        <sz val="10"/>
        <color indexed="8"/>
        <rFont val="Arial"/>
        <family val="2"/>
      </rPr>
      <t xml:space="preserve"> Form W-4, enter the number of allowances claimed on the employee's most recent Form W-4:</t>
    </r>
  </si>
  <si>
    <r>
      <t xml:space="preserve">Multiply the amount on line 1d by the number on line 2c.  This is the </t>
    </r>
    <r>
      <rPr>
        <b/>
        <sz val="10"/>
        <color indexed="8"/>
        <rFont val="Arial"/>
        <family val="2"/>
      </rPr>
      <t>Annualized Wage Amount</t>
    </r>
    <r>
      <rPr>
        <sz val="10"/>
        <color indexed="8"/>
        <rFont val="Arial"/>
        <family val="2"/>
      </rPr>
      <t>.</t>
    </r>
  </si>
  <si>
    <t>HIGHER</t>
  </si>
  <si>
    <t>STANDARD - New W-4s</t>
  </si>
  <si>
    <t>WRSMJ2020</t>
  </si>
  <si>
    <t>WRSS2020</t>
  </si>
  <si>
    <t>WRSHH2020</t>
  </si>
  <si>
    <t>STANDARD - Old W-4s</t>
  </si>
  <si>
    <t>c. Extra withholding amount:</t>
  </si>
  <si>
    <t>Periods</t>
  </si>
  <si>
    <t>Allowance</t>
  </si>
  <si>
    <t>Step 4d Exempt</t>
  </si>
  <si>
    <t>(Sequenced for drop-down)</t>
  </si>
  <si>
    <t>2019 Filing Status</t>
  </si>
  <si>
    <t>2019 Exempt</t>
  </si>
  <si>
    <r>
      <t xml:space="preserve">For </t>
    </r>
    <r>
      <rPr>
        <b/>
        <sz val="10"/>
        <color rgb="FF000000"/>
        <rFont val="Arial"/>
        <family val="2"/>
      </rPr>
      <t>New</t>
    </r>
    <r>
      <rPr>
        <sz val="10"/>
        <color indexed="8"/>
        <rFont val="Arial"/>
        <family val="2"/>
      </rPr>
      <t xml:space="preserve"> Form W-4, enter 0:</t>
    </r>
  </si>
  <si>
    <t>Did the employee check the box in (c)?</t>
  </si>
  <si>
    <t>Total amount on line 3</t>
  </si>
  <si>
    <t>Information from the employee's most recent Form W-4
if used a 2019 or earlier version</t>
  </si>
  <si>
    <t>Information from the employee's most recent Form W-4
if used 2020 or later version</t>
  </si>
  <si>
    <t>(For use with both 2020 and earlier Forms W-4)</t>
  </si>
  <si>
    <r>
      <rPr>
        <i/>
        <u/>
        <sz val="10"/>
        <color rgb="FF000000"/>
        <rFont val="Arial"/>
        <family val="2"/>
      </rPr>
      <t>Withhold no federal income tax</t>
    </r>
    <r>
      <rPr>
        <i/>
        <sz val="10"/>
        <color indexed="8"/>
        <rFont val="Arial"/>
        <family val="2"/>
      </rPr>
      <t xml:space="preserve"> if on the Form W-4 the employee
claimed to be exempt from withholding. </t>
    </r>
  </si>
  <si>
    <t>Income Tax Withholding Assistant
For Employers</t>
  </si>
  <si>
    <r>
      <t xml:space="preserve">This Assistant implements the 2020 IRS Publication 15-T, </t>
    </r>
    <r>
      <rPr>
        <i/>
        <sz val="10"/>
        <color theme="0"/>
        <rFont val="Arial"/>
        <family val="2"/>
      </rPr>
      <t>Federal Income Tax Withholding Methods</t>
    </r>
    <r>
      <rPr>
        <sz val="10"/>
        <color theme="0"/>
        <rFont val="Arial"/>
        <family val="2"/>
      </rPr>
      <t xml:space="preserve">.  Enter the three items requested in the upper left corner, then fill in the relevant information from the employee's Form W-4.  The amount of Federal income tax to withhold from this paycheck is provided in the upper right corner.  </t>
    </r>
    <r>
      <rPr>
        <b/>
        <sz val="10"/>
        <color theme="0"/>
        <rFont val="Arial"/>
        <family val="2"/>
      </rPr>
      <t>You may save a separate copy of this calculator for each employee</t>
    </r>
    <r>
      <rPr>
        <sz val="10"/>
        <color theme="0"/>
        <rFont val="Arial"/>
        <family val="2"/>
      </rPr>
      <t xml:space="preserve"> (to avoid having to re-enter the W-4 information each pay period).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</si>
</sst>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"/>
    <numFmt numFmtId="165" formatCode="0.00_)"/>
    <numFmt numFmtId="166" formatCode="0_)"/>
    <numFmt numFmtId="167" formatCode="&quot;$&quot;#,##0.00"/>
  </numFmts>
  <fonts count="24">
    <font>
      <sz val="10"/>
      <color indexed="8"/>
      <name val="Arial"/>
    </font>
    <font>
      <sz val="11"/>
      <color theme="1"/>
      <name val="Helvetica Neue"/>
      <family val="2"/>
      <scheme val="minor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i/>
      <sz val="10"/>
      <color theme="0"/>
      <name val="Arial"/>
      <family val="2"/>
    </font>
    <font>
      <b/>
      <sz val="10"/>
      <color rgb="FFC00000"/>
      <name val="Arial"/>
      <family val="2"/>
    </font>
    <font>
      <sz val="10"/>
      <color indexed="8"/>
      <name val="Arial"/>
      <family val="2"/>
    </font>
    <font>
      <b/>
      <sz val="12"/>
      <color theme="0"/>
      <name val="Arial"/>
      <family val="2"/>
    </font>
    <font>
      <i/>
      <sz val="10"/>
      <color indexed="8"/>
      <name val="Arial"/>
      <family val="2"/>
    </font>
    <font>
      <i/>
      <u/>
      <sz val="10"/>
      <color rgb="FF000000"/>
      <name val="Arial"/>
      <family val="2"/>
    </font>
    <font>
      <b/>
      <sz val="10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346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0073AF"/>
        <bgColor indexed="64"/>
      </patternFill>
    </fill>
    <fill>
      <patternFill patternType="solid">
        <fgColor rgb="FFE4F3FB"/>
        <bgColor indexed="64"/>
      </patternFill>
    </fill>
    <fill>
      <patternFill patternType="solid">
        <fgColor rgb="FFECF8ED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theme="0" tint="-4.9989318521683403E-2"/>
      </top>
      <bottom style="hair">
        <color theme="0" tint="-4.9989318521683403E-2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 applyNumberFormat="0" applyFill="0" applyBorder="0" applyProtection="0"/>
    <xf numFmtId="0" fontId="6" fillId="0" borderId="1"/>
    <xf numFmtId="0" fontId="4" fillId="0" borderId="1" applyNumberFormat="0" applyFill="0" applyBorder="0" applyProtection="0"/>
    <xf numFmtId="0" fontId="5" fillId="0" borderId="1"/>
    <xf numFmtId="9" fontId="4" fillId="0" borderId="1" applyFont="0" applyFill="0" applyBorder="0" applyAlignment="0" applyProtection="0"/>
    <xf numFmtId="0" fontId="1" fillId="0" borderId="1"/>
    <xf numFmtId="0" fontId="12" fillId="0" borderId="1" applyNumberFormat="0" applyFill="0" applyBorder="0" applyProtection="0"/>
    <xf numFmtId="9" fontId="1" fillId="0" borderId="1" applyFont="0" applyFill="0" applyBorder="0" applyAlignment="0" applyProtection="0"/>
    <xf numFmtId="44" fontId="19" fillId="0" borderId="0" applyFont="0" applyFill="0" applyBorder="0" applyAlignment="0" applyProtection="0"/>
  </cellStyleXfs>
  <cellXfs count="162">
    <xf numFmtId="0" fontId="0" fillId="0" borderId="0" xfId="0" applyFont="1" applyAlignment="1"/>
    <xf numFmtId="0" fontId="6" fillId="0" borderId="1" xfId="1"/>
    <xf numFmtId="0" fontId="7" fillId="2" borderId="1" xfId="1" applyFont="1" applyFill="1" applyAlignment="1">
      <alignment horizontal="centerContinuous"/>
    </xf>
    <xf numFmtId="0" fontId="7" fillId="3" borderId="1" xfId="1" applyFont="1" applyFill="1" applyAlignment="1">
      <alignment horizontal="centerContinuous"/>
    </xf>
    <xf numFmtId="164" fontId="8" fillId="0" borderId="1" xfId="1" applyNumberFormat="1" applyFont="1" applyFill="1"/>
    <xf numFmtId="0" fontId="6" fillId="4" borderId="1" xfId="1" applyFill="1" applyAlignment="1">
      <alignment horizontal="centerContinuous"/>
    </xf>
    <xf numFmtId="0" fontId="6" fillId="5" borderId="1" xfId="1" applyFill="1" applyAlignment="1">
      <alignment horizontal="centerContinuous"/>
    </xf>
    <xf numFmtId="165" fontId="6" fillId="0" borderId="1" xfId="1" applyNumberFormat="1"/>
    <xf numFmtId="7" fontId="6" fillId="0" borderId="1" xfId="1" applyNumberFormat="1"/>
    <xf numFmtId="5" fontId="6" fillId="0" borderId="1" xfId="1" applyNumberFormat="1"/>
    <xf numFmtId="0" fontId="6" fillId="0" borderId="1" xfId="1" applyFill="1"/>
    <xf numFmtId="0" fontId="9" fillId="0" borderId="1" xfId="1" applyFont="1" applyAlignment="1">
      <alignment horizontal="left"/>
    </xf>
    <xf numFmtId="0" fontId="5" fillId="0" borderId="1" xfId="1" applyFont="1" applyAlignment="1">
      <alignment horizontal="left"/>
    </xf>
    <xf numFmtId="0" fontId="6" fillId="0" borderId="1" xfId="1" applyAlignment="1">
      <alignment horizontal="right" wrapText="1"/>
    </xf>
    <xf numFmtId="0" fontId="10" fillId="0" borderId="1" xfId="1" applyFont="1" applyAlignment="1">
      <alignment vertical="center"/>
    </xf>
    <xf numFmtId="0" fontId="2" fillId="0" borderId="1" xfId="2" applyFont="1" applyAlignment="1">
      <alignment horizontal="centerContinuous" vertical="top"/>
    </xf>
    <xf numFmtId="0" fontId="4" fillId="0" borderId="1" xfId="2" applyFont="1" applyAlignment="1">
      <alignment horizontal="centerContinuous"/>
    </xf>
    <xf numFmtId="0" fontId="4" fillId="0" borderId="1" xfId="2" applyFont="1" applyAlignment="1"/>
    <xf numFmtId="0" fontId="2" fillId="0" borderId="1" xfId="2" applyFont="1" applyAlignment="1"/>
    <xf numFmtId="0" fontId="4" fillId="0" borderId="1" xfId="2" applyFont="1" applyAlignment="1">
      <alignment horizontal="right"/>
    </xf>
    <xf numFmtId="0" fontId="4" fillId="0" borderId="7" xfId="2" applyFont="1" applyBorder="1" applyAlignment="1"/>
    <xf numFmtId="0" fontId="4" fillId="0" borderId="11" xfId="2" applyFont="1" applyBorder="1" applyAlignment="1"/>
    <xf numFmtId="0" fontId="4" fillId="0" borderId="1" xfId="2" applyFont="1" applyBorder="1" applyAlignment="1"/>
    <xf numFmtId="0" fontId="4" fillId="0" borderId="1" xfId="2" applyFont="1" applyAlignment="1">
      <alignment horizontal="right" vertical="top"/>
    </xf>
    <xf numFmtId="0" fontId="4" fillId="0" borderId="1" xfId="2" applyFont="1" applyAlignment="1">
      <alignment vertical="top"/>
    </xf>
    <xf numFmtId="0" fontId="4" fillId="0" borderId="8" xfId="2" applyFont="1" applyBorder="1" applyAlignment="1"/>
    <xf numFmtId="0" fontId="3" fillId="0" borderId="8" xfId="2" applyFont="1" applyBorder="1" applyAlignment="1">
      <alignment horizontal="center" vertical="center"/>
    </xf>
    <xf numFmtId="5" fontId="5" fillId="0" borderId="1" xfId="3" applyNumberFormat="1"/>
    <xf numFmtId="0" fontId="4" fillId="0" borderId="0" xfId="0" applyFont="1" applyAlignment="1"/>
    <xf numFmtId="0" fontId="4" fillId="0" borderId="7" xfId="0" applyFont="1" applyBorder="1" applyAlignment="1"/>
    <xf numFmtId="0" fontId="4" fillId="0" borderId="0" xfId="0" applyFont="1" applyAlignment="1">
      <alignment horizontal="right"/>
    </xf>
    <xf numFmtId="0" fontId="0" fillId="0" borderId="1" xfId="1" applyFont="1"/>
    <xf numFmtId="0" fontId="0" fillId="5" borderId="1" xfId="1" applyFont="1" applyFill="1"/>
    <xf numFmtId="0" fontId="6" fillId="4" borderId="1" xfId="1" applyFill="1" applyAlignment="1">
      <alignment horizontal="left"/>
    </xf>
    <xf numFmtId="0" fontId="0" fillId="0" borderId="1" xfId="1" applyFont="1" applyAlignment="1">
      <alignment horizontal="left"/>
    </xf>
    <xf numFmtId="0" fontId="4" fillId="0" borderId="13" xfId="0" applyFont="1" applyBorder="1" applyAlignment="1"/>
    <xf numFmtId="0" fontId="4" fillId="0" borderId="13" xfId="2" applyFont="1" applyBorder="1" applyAlignment="1"/>
    <xf numFmtId="0" fontId="4" fillId="0" borderId="13" xfId="2" applyFont="1" applyBorder="1" applyAlignment="1">
      <alignment horizontal="right"/>
    </xf>
    <xf numFmtId="0" fontId="4" fillId="0" borderId="14" xfId="2" applyFont="1" applyBorder="1" applyAlignment="1">
      <alignment vertical="top"/>
    </xf>
    <xf numFmtId="0" fontId="7" fillId="9" borderId="1" xfId="3" applyFont="1" applyFill="1" applyAlignment="1">
      <alignment horizontal="centerContinuous"/>
    </xf>
    <xf numFmtId="0" fontId="5" fillId="0" borderId="1" xfId="3"/>
    <xf numFmtId="0" fontId="5" fillId="0" borderId="1" xfId="3" applyAlignment="1">
      <alignment horizontal="right" wrapText="1"/>
    </xf>
    <xf numFmtId="0" fontId="0" fillId="5" borderId="1" xfId="3" applyFont="1" applyFill="1"/>
    <xf numFmtId="0" fontId="5" fillId="5" borderId="1" xfId="3" applyFill="1" applyAlignment="1">
      <alignment horizontal="centerContinuous"/>
    </xf>
    <xf numFmtId="7" fontId="5" fillId="0" borderId="1" xfId="3" applyNumberFormat="1"/>
    <xf numFmtId="165" fontId="5" fillId="0" borderId="1" xfId="3" applyNumberFormat="1"/>
    <xf numFmtId="0" fontId="5" fillId="0" borderId="1" xfId="1" applyFont="1"/>
    <xf numFmtId="0" fontId="4" fillId="0" borderId="13" xfId="0" applyFont="1" applyFill="1" applyBorder="1" applyAlignment="1"/>
    <xf numFmtId="0" fontId="11" fillId="10" borderId="12" xfId="1" applyFont="1" applyFill="1" applyBorder="1" applyAlignment="1">
      <alignment horizontal="center" vertical="center"/>
    </xf>
    <xf numFmtId="0" fontId="14" fillId="0" borderId="2" xfId="0" applyFont="1" applyFill="1" applyBorder="1" applyAlignment="1" applyProtection="1">
      <alignment horizontal="left"/>
    </xf>
    <xf numFmtId="0" fontId="14" fillId="0" borderId="8" xfId="2" applyFont="1" applyBorder="1" applyAlignment="1"/>
    <xf numFmtId="0" fontId="14" fillId="0" borderId="5" xfId="0" applyFont="1" applyFill="1" applyBorder="1" applyAlignment="1" applyProtection="1">
      <alignment horizontal="left"/>
    </xf>
    <xf numFmtId="0" fontId="14" fillId="0" borderId="10" xfId="2" applyFont="1" applyBorder="1" applyAlignment="1"/>
    <xf numFmtId="1" fontId="14" fillId="0" borderId="2" xfId="0" applyNumberFormat="1" applyFont="1" applyFill="1" applyBorder="1" applyAlignment="1" applyProtection="1">
      <alignment horizontal="center"/>
    </xf>
    <xf numFmtId="1" fontId="14" fillId="0" borderId="5" xfId="0" applyNumberFormat="1" applyFont="1" applyFill="1" applyBorder="1" applyAlignment="1" applyProtection="1">
      <alignment horizontal="center"/>
    </xf>
    <xf numFmtId="0" fontId="0" fillId="0" borderId="0" xfId="0" applyFont="1" applyAlignment="1">
      <alignment vertical="center"/>
    </xf>
    <xf numFmtId="167" fontId="4" fillId="0" borderId="7" xfId="0" applyNumberFormat="1" applyFont="1" applyBorder="1" applyAlignment="1"/>
    <xf numFmtId="167" fontId="4" fillId="8" borderId="7" xfId="0" applyNumberFormat="1" applyFont="1" applyFill="1" applyBorder="1" applyAlignment="1"/>
    <xf numFmtId="0" fontId="8" fillId="0" borderId="7" xfId="0" applyFont="1" applyBorder="1" applyAlignment="1" applyProtection="1">
      <alignment horizontal="left"/>
    </xf>
    <xf numFmtId="0" fontId="14" fillId="0" borderId="16" xfId="0" applyFont="1" applyFill="1" applyBorder="1" applyAlignment="1" applyProtection="1">
      <alignment horizontal="left"/>
    </xf>
    <xf numFmtId="0" fontId="14" fillId="0" borderId="17" xfId="0" applyFont="1" applyFill="1" applyBorder="1" applyAlignment="1" applyProtection="1">
      <alignment horizontal="left"/>
    </xf>
    <xf numFmtId="1" fontId="4" fillId="0" borderId="7" xfId="0" applyNumberFormat="1" applyFont="1" applyBorder="1" applyAlignment="1"/>
    <xf numFmtId="167" fontId="4" fillId="0" borderId="7" xfId="2" applyNumberFormat="1" applyFont="1" applyBorder="1" applyAlignment="1"/>
    <xf numFmtId="0" fontId="3" fillId="0" borderId="1" xfId="2" applyFont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164" fontId="4" fillId="0" borderId="7" xfId="0" applyNumberFormat="1" applyFont="1" applyBorder="1" applyAlignment="1"/>
    <xf numFmtId="167" fontId="4" fillId="0" borderId="1" xfId="0" applyNumberFormat="1" applyFont="1" applyBorder="1" applyAlignment="1"/>
    <xf numFmtId="164" fontId="4" fillId="0" borderId="1" xfId="0" applyNumberFormat="1" applyFont="1" applyBorder="1" applyAlignment="1"/>
    <xf numFmtId="0" fontId="4" fillId="0" borderId="1" xfId="2" applyFont="1" applyBorder="1" applyAlignment="1">
      <alignment horizontal="right"/>
    </xf>
    <xf numFmtId="9" fontId="4" fillId="0" borderId="7" xfId="0" applyNumberFormat="1" applyFont="1" applyBorder="1" applyAlignment="1"/>
    <xf numFmtId="167" fontId="4" fillId="7" borderId="12" xfId="2" applyNumberFormat="1" applyFont="1" applyFill="1" applyBorder="1" applyAlignment="1"/>
    <xf numFmtId="164" fontId="4" fillId="7" borderId="7" xfId="2" applyNumberFormat="1" applyFont="1" applyFill="1" applyBorder="1" applyAlignment="1"/>
    <xf numFmtId="167" fontId="4" fillId="0" borderId="1" xfId="2" applyNumberFormat="1" applyFont="1" applyAlignment="1"/>
    <xf numFmtId="0" fontId="3" fillId="6" borderId="15" xfId="2" applyFont="1" applyFill="1" applyBorder="1" applyAlignment="1">
      <alignment horizontal="center"/>
    </xf>
    <xf numFmtId="0" fontId="3" fillId="0" borderId="16" xfId="2" applyFont="1" applyBorder="1" applyAlignment="1">
      <alignment horizontal="center" vertical="center"/>
    </xf>
    <xf numFmtId="167" fontId="3" fillId="6" borderId="12" xfId="2" applyNumberFormat="1" applyFont="1" applyFill="1" applyBorder="1" applyAlignment="1">
      <alignment vertical="center"/>
    </xf>
    <xf numFmtId="0" fontId="4" fillId="13" borderId="16" xfId="2" applyFont="1" applyFill="1" applyBorder="1" applyAlignment="1"/>
    <xf numFmtId="0" fontId="4" fillId="13" borderId="7" xfId="2" applyFont="1" applyFill="1" applyBorder="1" applyAlignment="1"/>
    <xf numFmtId="0" fontId="2" fillId="0" borderId="1" xfId="2" applyFont="1" applyAlignment="1">
      <alignment horizontal="right" vertical="center"/>
    </xf>
    <xf numFmtId="0" fontId="2" fillId="0" borderId="1" xfId="2" applyFont="1" applyAlignment="1">
      <alignment horizontal="right"/>
    </xf>
    <xf numFmtId="0" fontId="8" fillId="0" borderId="3" xfId="0" applyFont="1" applyBorder="1" applyAlignment="1" applyProtection="1">
      <alignment horizontal="center" vertical="center"/>
      <protection locked="0"/>
    </xf>
    <xf numFmtId="0" fontId="7" fillId="6" borderId="1" xfId="3" applyFont="1" applyFill="1" applyAlignment="1">
      <alignment horizontal="centerContinuous"/>
    </xf>
    <xf numFmtId="0" fontId="15" fillId="14" borderId="0" xfId="0" applyFont="1" applyFill="1" applyAlignment="1">
      <alignment vertical="center"/>
    </xf>
    <xf numFmtId="0" fontId="0" fillId="15" borderId="4" xfId="0" applyFont="1" applyFill="1" applyBorder="1" applyAlignment="1"/>
    <xf numFmtId="0" fontId="0" fillId="15" borderId="11" xfId="0" applyFont="1" applyFill="1" applyBorder="1" applyAlignment="1"/>
    <xf numFmtId="0" fontId="0" fillId="15" borderId="9" xfId="0" applyFont="1" applyFill="1" applyBorder="1" applyAlignment="1"/>
    <xf numFmtId="0" fontId="3" fillId="15" borderId="2" xfId="0" applyFont="1" applyFill="1" applyBorder="1" applyAlignment="1"/>
    <xf numFmtId="0" fontId="0" fillId="15" borderId="1" xfId="0" applyFont="1" applyFill="1" applyBorder="1" applyAlignment="1"/>
    <xf numFmtId="0" fontId="0" fillId="15" borderId="8" xfId="0" applyFont="1" applyFill="1" applyBorder="1" applyAlignment="1"/>
    <xf numFmtId="0" fontId="0" fillId="15" borderId="0" xfId="0" applyFont="1" applyFill="1" applyAlignment="1"/>
    <xf numFmtId="0" fontId="3" fillId="15" borderId="1" xfId="0" applyFont="1" applyFill="1" applyBorder="1" applyAlignment="1"/>
    <xf numFmtId="0" fontId="0" fillId="15" borderId="2" xfId="0" applyFont="1" applyFill="1" applyBorder="1" applyAlignment="1"/>
    <xf numFmtId="0" fontId="4" fillId="15" borderId="1" xfId="0" applyFont="1" applyFill="1" applyBorder="1" applyAlignment="1"/>
    <xf numFmtId="164" fontId="4" fillId="11" borderId="7" xfId="0" applyNumberFormat="1" applyFont="1" applyFill="1" applyBorder="1" applyAlignment="1" applyProtection="1">
      <protection locked="0"/>
    </xf>
    <xf numFmtId="0" fontId="8" fillId="17" borderId="2" xfId="0" applyFont="1" applyFill="1" applyBorder="1" applyAlignment="1"/>
    <xf numFmtId="0" fontId="14" fillId="17" borderId="1" xfId="0" applyFont="1" applyFill="1" applyBorder="1" applyAlignment="1"/>
    <xf numFmtId="0" fontId="14" fillId="17" borderId="8" xfId="0" applyFont="1" applyFill="1" applyBorder="1" applyAlignment="1"/>
    <xf numFmtId="0" fontId="14" fillId="17" borderId="2" xfId="0" applyFont="1" applyFill="1" applyBorder="1" applyAlignment="1"/>
    <xf numFmtId="0" fontId="14" fillId="17" borderId="1" xfId="0" applyFont="1" applyFill="1" applyBorder="1" applyAlignment="1">
      <alignment horizontal="center"/>
    </xf>
    <xf numFmtId="0" fontId="15" fillId="17" borderId="5" xfId="0" applyFont="1" applyFill="1" applyBorder="1" applyAlignment="1"/>
    <xf numFmtId="0" fontId="15" fillId="17" borderId="6" xfId="0" applyFont="1" applyFill="1" applyBorder="1" applyAlignment="1"/>
    <xf numFmtId="0" fontId="15" fillId="17" borderId="10" xfId="0" applyFont="1" applyFill="1" applyBorder="1" applyAlignment="1"/>
    <xf numFmtId="0" fontId="8" fillId="18" borderId="2" xfId="0" applyFont="1" applyFill="1" applyBorder="1" applyAlignment="1"/>
    <xf numFmtId="0" fontId="14" fillId="18" borderId="1" xfId="0" applyFont="1" applyFill="1" applyBorder="1" applyAlignment="1"/>
    <xf numFmtId="0" fontId="14" fillId="18" borderId="8" xfId="0" applyFont="1" applyFill="1" applyBorder="1" applyAlignment="1"/>
    <xf numFmtId="0" fontId="14" fillId="18" borderId="2" xfId="0" applyFont="1" applyFill="1" applyBorder="1" applyAlignment="1"/>
    <xf numFmtId="0" fontId="8" fillId="18" borderId="1" xfId="0" applyFont="1" applyFill="1" applyBorder="1" applyAlignment="1"/>
    <xf numFmtId="0" fontId="14" fillId="18" borderId="5" xfId="0" applyFont="1" applyFill="1" applyBorder="1" applyAlignment="1"/>
    <xf numFmtId="0" fontId="14" fillId="18" borderId="6" xfId="0" applyFont="1" applyFill="1" applyBorder="1" applyAlignment="1"/>
    <xf numFmtId="0" fontId="14" fillId="18" borderId="10" xfId="0" applyFont="1" applyFill="1" applyBorder="1" applyAlignment="1"/>
    <xf numFmtId="0" fontId="16" fillId="14" borderId="7" xfId="0" applyFont="1" applyFill="1" applyBorder="1" applyAlignment="1">
      <alignment vertical="center"/>
    </xf>
    <xf numFmtId="164" fontId="4" fillId="11" borderId="7" xfId="0" applyNumberFormat="1" applyFont="1" applyFill="1" applyBorder="1" applyAlignment="1" applyProtection="1">
      <alignment horizontal="right"/>
      <protection locked="0"/>
    </xf>
    <xf numFmtId="0" fontId="3" fillId="0" borderId="1" xfId="2" applyFont="1" applyAlignment="1"/>
    <xf numFmtId="167" fontId="4" fillId="11" borderId="7" xfId="0" applyNumberFormat="1" applyFont="1" applyFill="1" applyBorder="1" applyAlignment="1" applyProtection="1">
      <protection locked="0"/>
    </xf>
    <xf numFmtId="1" fontId="14" fillId="11" borderId="7" xfId="0" applyNumberFormat="1" applyFont="1" applyFill="1" applyBorder="1" applyAlignment="1" applyProtection="1">
      <alignment horizontal="right"/>
      <protection locked="0"/>
    </xf>
    <xf numFmtId="167" fontId="14" fillId="11" borderId="7" xfId="0" applyNumberFormat="1" applyFont="1" applyFill="1" applyBorder="1" applyAlignment="1" applyProtection="1">
      <alignment horizontal="right"/>
      <protection locked="0"/>
    </xf>
    <xf numFmtId="164" fontId="4" fillId="0" borderId="1" xfId="2" applyNumberFormat="1" applyFont="1" applyBorder="1" applyAlignment="1">
      <alignment horizontal="right"/>
    </xf>
    <xf numFmtId="0" fontId="3" fillId="0" borderId="1" xfId="2" applyFont="1" applyBorder="1" applyAlignment="1" applyProtection="1">
      <alignment horizontal="center" vertical="center"/>
      <protection locked="0"/>
    </xf>
    <xf numFmtId="0" fontId="3" fillId="0" borderId="1" xfId="2" applyFont="1" applyBorder="1" applyAlignment="1"/>
    <xf numFmtId="1" fontId="14" fillId="11" borderId="1" xfId="0" applyNumberFormat="1" applyFont="1" applyFill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/>
    </xf>
    <xf numFmtId="0" fontId="14" fillId="0" borderId="1" xfId="2" applyFont="1" applyBorder="1" applyAlignment="1"/>
    <xf numFmtId="1" fontId="14" fillId="0" borderId="1" xfId="0" applyNumberFormat="1" applyFont="1" applyFill="1" applyBorder="1" applyAlignment="1" applyProtection="1">
      <alignment horizontal="center"/>
    </xf>
    <xf numFmtId="0" fontId="4" fillId="0" borderId="4" xfId="2" applyFont="1" applyBorder="1" applyAlignment="1"/>
    <xf numFmtId="167" fontId="4" fillId="0" borderId="9" xfId="8" applyNumberFormat="1" applyFont="1" applyBorder="1" applyAlignment="1"/>
    <xf numFmtId="0" fontId="4" fillId="0" borderId="2" xfId="2" applyFont="1" applyBorder="1" applyAlignment="1"/>
    <xf numFmtId="167" fontId="4" fillId="0" borderId="8" xfId="8" applyNumberFormat="1" applyFont="1" applyBorder="1" applyAlignment="1"/>
    <xf numFmtId="0" fontId="4" fillId="0" borderId="5" xfId="2" applyFont="1" applyBorder="1" applyAlignment="1"/>
    <xf numFmtId="0" fontId="4" fillId="0" borderId="6" xfId="2" applyFont="1" applyBorder="1" applyAlignment="1"/>
    <xf numFmtId="167" fontId="4" fillId="0" borderId="10" xfId="8" applyNumberFormat="1" applyFont="1" applyBorder="1" applyAlignment="1"/>
    <xf numFmtId="0" fontId="4" fillId="0" borderId="9" xfId="2" applyFont="1" applyBorder="1" applyAlignment="1"/>
    <xf numFmtId="0" fontId="4" fillId="0" borderId="10" xfId="2" applyFont="1" applyBorder="1" applyAlignment="1"/>
    <xf numFmtId="0" fontId="8" fillId="0" borderId="1" xfId="0" applyFont="1" applyBorder="1" applyAlignment="1" applyProtection="1">
      <alignment horizontal="center" vertical="center"/>
    </xf>
    <xf numFmtId="1" fontId="14" fillId="11" borderId="7" xfId="0" applyNumberFormat="1" applyFont="1" applyFill="1" applyBorder="1" applyAlignment="1" applyProtection="1">
      <alignment horizontal="left"/>
      <protection locked="0"/>
    </xf>
    <xf numFmtId="166" fontId="14" fillId="11" borderId="4" xfId="0" applyNumberFormat="1" applyFont="1" applyFill="1" applyBorder="1" applyProtection="1"/>
    <xf numFmtId="166" fontId="14" fillId="11" borderId="2" xfId="0" applyNumberFormat="1" applyFont="1" applyFill="1" applyBorder="1" applyProtection="1"/>
    <xf numFmtId="166" fontId="14" fillId="11" borderId="5" xfId="0" applyNumberFormat="1" applyFont="1" applyFill="1" applyBorder="1" applyProtection="1"/>
    <xf numFmtId="0" fontId="14" fillId="0" borderId="4" xfId="0" applyFont="1" applyFill="1" applyBorder="1" applyAlignment="1" applyProtection="1">
      <alignment horizontal="left"/>
    </xf>
    <xf numFmtId="0" fontId="14" fillId="0" borderId="9" xfId="2" applyFont="1" applyBorder="1" applyAlignment="1"/>
    <xf numFmtId="164" fontId="3" fillId="11" borderId="7" xfId="0" applyNumberFormat="1" applyFont="1" applyFill="1" applyBorder="1" applyAlignment="1">
      <alignment horizontal="right"/>
    </xf>
    <xf numFmtId="0" fontId="20" fillId="14" borderId="0" xfId="0" applyFont="1" applyFill="1" applyAlignment="1">
      <alignment horizontal="left" vertical="center"/>
    </xf>
    <xf numFmtId="164" fontId="4" fillId="11" borderId="7" xfId="0" applyNumberFormat="1" applyFont="1" applyFill="1" applyBorder="1" applyAlignment="1" applyProtection="1">
      <alignment vertical="center"/>
      <protection locked="0"/>
    </xf>
    <xf numFmtId="0" fontId="18" fillId="15" borderId="5" xfId="0" applyFont="1" applyFill="1" applyBorder="1" applyAlignment="1">
      <alignment horizontal="center"/>
    </xf>
    <xf numFmtId="0" fontId="18" fillId="15" borderId="6" xfId="0" applyFont="1" applyFill="1" applyBorder="1" applyAlignment="1">
      <alignment horizontal="center"/>
    </xf>
    <xf numFmtId="0" fontId="18" fillId="15" borderId="10" xfId="0" applyFont="1" applyFill="1" applyBorder="1" applyAlignment="1">
      <alignment horizontal="center"/>
    </xf>
    <xf numFmtId="0" fontId="15" fillId="16" borderId="11" xfId="0" applyFont="1" applyFill="1" applyBorder="1" applyAlignment="1">
      <alignment horizontal="left" vertical="top" wrapText="1"/>
    </xf>
    <xf numFmtId="0" fontId="15" fillId="16" borderId="1" xfId="0" applyFont="1" applyFill="1" applyBorder="1" applyAlignment="1">
      <alignment horizontal="left" vertical="top" wrapText="1"/>
    </xf>
    <xf numFmtId="0" fontId="16" fillId="14" borderId="6" xfId="0" applyFont="1" applyFill="1" applyBorder="1" applyAlignment="1">
      <alignment horizontal="right" vertical="center"/>
    </xf>
    <xf numFmtId="0" fontId="3" fillId="15" borderId="1" xfId="0" applyFont="1" applyFill="1" applyBorder="1" applyAlignment="1">
      <alignment horizontal="left" wrapText="1"/>
    </xf>
    <xf numFmtId="0" fontId="8" fillId="17" borderId="4" xfId="0" applyFont="1" applyFill="1" applyBorder="1" applyAlignment="1">
      <alignment horizontal="center" wrapText="1"/>
    </xf>
    <xf numFmtId="0" fontId="8" fillId="17" borderId="11" xfId="0" applyFont="1" applyFill="1" applyBorder="1" applyAlignment="1">
      <alignment horizontal="center" wrapText="1"/>
    </xf>
    <xf numFmtId="0" fontId="8" fillId="17" borderId="9" xfId="0" applyFont="1" applyFill="1" applyBorder="1" applyAlignment="1">
      <alignment horizontal="center" wrapText="1"/>
    </xf>
    <xf numFmtId="0" fontId="8" fillId="18" borderId="4" xfId="0" applyFont="1" applyFill="1" applyBorder="1" applyAlignment="1">
      <alignment horizontal="center" wrapText="1"/>
    </xf>
    <xf numFmtId="0" fontId="8" fillId="18" borderId="11" xfId="0" applyFont="1" applyFill="1" applyBorder="1" applyAlignment="1">
      <alignment horizontal="center" wrapText="1"/>
    </xf>
    <xf numFmtId="0" fontId="8" fillId="18" borderId="9" xfId="0" applyFont="1" applyFill="1" applyBorder="1" applyAlignment="1">
      <alignment horizontal="center" wrapText="1"/>
    </xf>
    <xf numFmtId="0" fontId="21" fillId="15" borderId="1" xfId="0" applyFont="1" applyFill="1" applyBorder="1" applyAlignment="1">
      <alignment horizontal="center" vertical="center" wrapText="1"/>
    </xf>
    <xf numFmtId="0" fontId="4" fillId="0" borderId="14" xfId="2" applyFont="1" applyBorder="1" applyAlignment="1">
      <alignment vertical="top" wrapText="1"/>
    </xf>
    <xf numFmtId="0" fontId="3" fillId="12" borderId="4" xfId="2" applyFont="1" applyFill="1" applyBorder="1" applyAlignment="1">
      <alignment horizontal="center"/>
    </xf>
    <xf numFmtId="0" fontId="3" fillId="12" borderId="9" xfId="2" applyFont="1" applyFill="1" applyBorder="1" applyAlignment="1">
      <alignment horizontal="center"/>
    </xf>
    <xf numFmtId="0" fontId="4" fillId="0" borderId="14" xfId="2" applyFont="1" applyBorder="1" applyAlignment="1">
      <alignment wrapText="1"/>
    </xf>
    <xf numFmtId="0" fontId="16" fillId="14" borderId="5" xfId="0" applyFont="1" applyFill="1" applyBorder="1" applyAlignment="1">
      <alignment horizontal="right" vertical="center" wrapText="1"/>
    </xf>
  </cellXfs>
  <cellStyles count="9">
    <cellStyle name="Currency" xfId="8" builtinId="4"/>
    <cellStyle name="Normal" xfId="0" builtinId="0"/>
    <cellStyle name="Normal 2" xfId="1" xr:uid="{AD86B7F5-E1BC-4963-972F-3FCBCF99A469}"/>
    <cellStyle name="Normal 2 2" xfId="3" xr:uid="{D308A011-847E-4891-AB10-29C4676824E9}"/>
    <cellStyle name="Normal 3" xfId="2" xr:uid="{DCF2245D-7B27-4A8D-9DB0-B9E292362CE8}"/>
    <cellStyle name="Normal 3 2" xfId="6" xr:uid="{A52F8D2C-29C1-4F9F-AAF6-90921D2213EA}"/>
    <cellStyle name="Normal 4" xfId="5" xr:uid="{835DCA1B-E9A7-4695-8ADD-0C8A9B3A3059}"/>
    <cellStyle name="Percent 2" xfId="4" xr:uid="{C48D89C1-0B5C-47E3-9914-E76D8BA26EAD}"/>
    <cellStyle name="Percent 3" xfId="7" xr:uid="{3C13A16E-997B-4E55-9FB2-AC8AB12032B3}"/>
  </cellStyles>
  <dxfs count="2">
    <dxf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92D050"/>
      <rgbColor rgb="FFFFFF00"/>
      <rgbColor rgb="FFA5A5A5"/>
      <rgbColor rgb="FFA5D5E2"/>
      <rgbColor rgb="FFA7A7A7"/>
      <rgbColor rgb="FFDDDDDD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8ED"/>
      <color rgb="FFE4F3FB"/>
      <color rgb="FF002346"/>
      <color rgb="FFD6D7D9"/>
      <color rgb="FFFFB7B7"/>
      <color rgb="FFFFFFFF"/>
      <color rgb="FF0073AF"/>
      <color rgb="FFF3F3F3"/>
      <color rgb="FFFFFFB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138398</xdr:colOff>
      <xdr:row>1</xdr:row>
      <xdr:rowOff>68649</xdr:rowOff>
    </xdr:from>
    <xdr:to>
      <xdr:col>2</xdr:col>
      <xdr:colOff>525309</xdr:colOff>
      <xdr:row>1</xdr:row>
      <xdr:rowOff>398849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077" y="198905"/>
          <a:ext cx="977461" cy="330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lumley Alan H" id="{2A4A9B06-0D48-43EF-8210-222AA0EF0DE4}" userId="S::CXGCB@ds.irsnet.gov::46bd66e6-01d5-4146-97e6-d062e6b0864a" providerId="AD"/>
</personList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95339-913C-4968-9017-BFF18A0C394D}">
  <sheetPr codeName="Sheet1"/>
  <dimension ref="B1:M26"/>
  <sheetViews>
    <sheetView showGridLines="0" showRowColHeaders="0" tabSelected="1" zoomScaleNormal="100" workbookViewId="0">
      <selection activeCell="D6" sqref="D6"/>
    </sheetView>
  </sheetViews>
  <sheetFormatPr defaultColWidth="8.85546875" defaultRowHeight="12.75"/>
  <cols>
    <col min="1" max="1" width="2" customWidth="1"/>
    <col min="2" max="2" width="8.85546875" customWidth="1"/>
    <col min="3" max="3" width="45.42578125" customWidth="1"/>
    <col min="4" max="4" width="17.28515625" customWidth="1"/>
    <col min="5" max="7" width="2.7109375" customWidth="1"/>
    <col min="8" max="8" width="40.28515625" customWidth="1"/>
    <col min="9" max="9" width="23.28515625" bestFit="1" customWidth="1"/>
    <col min="10" max="10" width="3.7109375" customWidth="1"/>
  </cols>
  <sheetData>
    <row r="1" spans="2:13" ht="10.5" customHeight="1"/>
    <row r="2" spans="2:13" s="55" customFormat="1" ht="36" customHeight="1">
      <c r="B2" s="110"/>
      <c r="C2" s="161" t="s">
        <v>137</v>
      </c>
      <c r="D2" s="148"/>
      <c r="E2" s="82"/>
      <c r="F2" s="82"/>
      <c r="G2" s="82"/>
      <c r="H2" s="141" t="s">
        <v>135</v>
      </c>
      <c r="I2" s="82"/>
      <c r="J2" s="82"/>
    </row>
    <row r="3" spans="2:13">
      <c r="B3" s="91"/>
      <c r="C3" s="84"/>
      <c r="D3" s="84"/>
      <c r="E3" s="85"/>
      <c r="G3" s="83"/>
      <c r="H3" s="84"/>
      <c r="I3" s="84"/>
      <c r="J3" s="85"/>
    </row>
    <row r="4" spans="2:13">
      <c r="B4" s="86" t="s">
        <v>78</v>
      </c>
      <c r="C4" s="87"/>
      <c r="D4" s="93" t="s">
        <v>22</v>
      </c>
      <c r="E4" s="88"/>
      <c r="G4" s="91"/>
      <c r="H4" s="90" t="s">
        <v>114</v>
      </c>
      <c r="I4" s="92"/>
      <c r="J4" s="88"/>
    </row>
    <row r="5" spans="2:13">
      <c r="B5" s="91"/>
      <c r="C5" s="89"/>
      <c r="D5" s="87"/>
      <c r="E5" s="88"/>
      <c r="G5" s="91"/>
      <c r="H5" s="87"/>
      <c r="I5" s="87"/>
      <c r="J5" s="88"/>
    </row>
    <row r="6" spans="2:13">
      <c r="B6" s="86" t="s">
        <v>92</v>
      </c>
      <c r="C6" s="89"/>
      <c r="D6" s="93"/>
      <c r="E6" s="88"/>
      <c r="G6" s="91"/>
      <c r="H6" s="149" t="s">
        <v>93</v>
      </c>
      <c r="I6" s="140">
        <f>IF(Calculations!Q10=2,IF(Calculations!Q23=2,0,IF(Calculations!Q19=1,Calculations!K34,Calculations!L34)),IF(Calculations!W23=2,0,Calculations!M34))</f>
        <v>0</v>
      </c>
      <c r="J6" s="88"/>
      <c r="M6" s="55"/>
    </row>
    <row r="7" spans="2:13">
      <c r="B7" s="86"/>
      <c r="C7" s="89"/>
      <c r="D7" s="87"/>
      <c r="E7" s="88"/>
      <c r="G7" s="91"/>
      <c r="H7" s="149"/>
      <c r="I7" s="90"/>
      <c r="J7" s="88"/>
    </row>
    <row r="8" spans="2:13" ht="12.75" customHeight="1">
      <c r="B8" s="86" t="s">
        <v>103</v>
      </c>
      <c r="C8" s="89"/>
      <c r="D8" s="142" t="s">
        <v>97</v>
      </c>
      <c r="E8" s="88"/>
      <c r="G8" s="91"/>
      <c r="H8" s="156" t="s">
        <v>136</v>
      </c>
      <c r="I8" s="156"/>
      <c r="J8" s="88"/>
    </row>
    <row r="9" spans="2:13" ht="21.75" customHeight="1">
      <c r="B9" s="86"/>
      <c r="C9" s="89"/>
      <c r="D9" s="87"/>
      <c r="E9" s="88"/>
      <c r="G9" s="91"/>
      <c r="H9" s="156"/>
      <c r="I9" s="156"/>
      <c r="J9" s="88"/>
    </row>
    <row r="10" spans="2:13" ht="14.25" customHeight="1">
      <c r="B10" s="143" t="str">
        <f>IF(Calculations!Q10=2,"Please enter the W-4 information in the fields below.","")</f>
        <v>Please enter the W-4 information in the fields below.</v>
      </c>
      <c r="C10" s="144"/>
      <c r="D10" s="144"/>
      <c r="E10" s="145"/>
      <c r="G10" s="143" t="str">
        <f>IF(Calculations!Q10=1,"Please enter the W-4 information in the data fields below.","")</f>
        <v/>
      </c>
      <c r="H10" s="144"/>
      <c r="I10" s="144"/>
      <c r="J10" s="145"/>
    </row>
    <row r="11" spans="2:13" ht="27.75" customHeight="1">
      <c r="B11" s="153" t="s">
        <v>134</v>
      </c>
      <c r="C11" s="154"/>
      <c r="D11" s="154"/>
      <c r="E11" s="155"/>
      <c r="G11" s="150" t="s">
        <v>133</v>
      </c>
      <c r="H11" s="151"/>
      <c r="I11" s="151"/>
      <c r="J11" s="152"/>
    </row>
    <row r="12" spans="2:13">
      <c r="B12" s="102"/>
      <c r="C12" s="103"/>
      <c r="D12" s="103"/>
      <c r="E12" s="104"/>
      <c r="G12" s="94"/>
      <c r="H12" s="95"/>
      <c r="I12" s="95"/>
      <c r="J12" s="96"/>
    </row>
    <row r="13" spans="2:13">
      <c r="B13" s="102" t="s">
        <v>18</v>
      </c>
      <c r="C13" s="103" t="s">
        <v>89</v>
      </c>
      <c r="D13" s="93" t="s">
        <v>4</v>
      </c>
      <c r="E13" s="104"/>
      <c r="G13" s="94">
        <v>3</v>
      </c>
      <c r="H13" s="95" t="s">
        <v>81</v>
      </c>
      <c r="I13" s="134" t="s">
        <v>4</v>
      </c>
      <c r="J13" s="96"/>
    </row>
    <row r="14" spans="2:13" ht="12.75" customHeight="1">
      <c r="B14" s="105"/>
      <c r="C14" s="103"/>
      <c r="D14" s="103"/>
      <c r="E14" s="104"/>
      <c r="G14" s="97"/>
      <c r="H14" s="95"/>
      <c r="I14" s="95"/>
      <c r="J14" s="96"/>
    </row>
    <row r="15" spans="2:13">
      <c r="B15" s="102" t="s">
        <v>24</v>
      </c>
      <c r="C15" s="103" t="s">
        <v>131</v>
      </c>
      <c r="D15" s="111" t="s">
        <v>86</v>
      </c>
      <c r="E15" s="104"/>
      <c r="G15" s="94">
        <v>5</v>
      </c>
      <c r="H15" s="95" t="s">
        <v>101</v>
      </c>
      <c r="I15" s="114"/>
      <c r="J15" s="96"/>
    </row>
    <row r="16" spans="2:13" ht="12.75" customHeight="1">
      <c r="B16" s="105"/>
      <c r="C16" s="103"/>
      <c r="D16" s="103"/>
      <c r="E16" s="104"/>
      <c r="G16" s="97"/>
      <c r="H16" s="95"/>
      <c r="I16" s="98"/>
      <c r="J16" s="96"/>
    </row>
    <row r="17" spans="2:10">
      <c r="B17" s="102" t="s">
        <v>30</v>
      </c>
      <c r="C17" s="103" t="s">
        <v>132</v>
      </c>
      <c r="D17" s="93"/>
      <c r="E17" s="104"/>
      <c r="G17" s="94">
        <v>6</v>
      </c>
      <c r="H17" s="95" t="s">
        <v>102</v>
      </c>
      <c r="I17" s="115"/>
      <c r="J17" s="96"/>
    </row>
    <row r="18" spans="2:10" ht="16.5" customHeight="1">
      <c r="B18" s="102" t="s">
        <v>32</v>
      </c>
      <c r="C18" s="106" t="s">
        <v>88</v>
      </c>
      <c r="D18" s="103"/>
      <c r="E18" s="104"/>
      <c r="G18" s="99"/>
      <c r="H18" s="100"/>
      <c r="I18" s="100"/>
      <c r="J18" s="101"/>
    </row>
    <row r="19" spans="2:10" ht="12.75" customHeight="1">
      <c r="B19" s="105"/>
      <c r="C19" s="103" t="s">
        <v>90</v>
      </c>
      <c r="D19" s="93"/>
      <c r="E19" s="104"/>
    </row>
    <row r="20" spans="2:10" ht="12.75" customHeight="1">
      <c r="B20" s="105"/>
      <c r="C20" s="103"/>
      <c r="D20" s="103"/>
      <c r="E20" s="104"/>
      <c r="G20" s="146" t="s">
        <v>138</v>
      </c>
      <c r="H20" s="146"/>
      <c r="I20" s="146"/>
      <c r="J20" s="146"/>
    </row>
    <row r="21" spans="2:10" ht="12.75" customHeight="1">
      <c r="B21" s="105"/>
      <c r="C21" s="103" t="s">
        <v>91</v>
      </c>
      <c r="D21" s="93"/>
      <c r="E21" s="104"/>
      <c r="G21" s="147"/>
      <c r="H21" s="147"/>
      <c r="I21" s="147"/>
      <c r="J21" s="147"/>
    </row>
    <row r="22" spans="2:10" ht="12.75" customHeight="1">
      <c r="B22" s="105"/>
      <c r="C22" s="103"/>
      <c r="D22" s="103"/>
      <c r="E22" s="104"/>
      <c r="G22" s="147"/>
      <c r="H22" s="147"/>
      <c r="I22" s="147"/>
      <c r="J22" s="147"/>
    </row>
    <row r="23" spans="2:10" ht="12.75" customHeight="1">
      <c r="B23" s="105"/>
      <c r="C23" s="103" t="s">
        <v>123</v>
      </c>
      <c r="D23" s="113"/>
      <c r="E23" s="104"/>
      <c r="G23" s="147"/>
      <c r="H23" s="147"/>
      <c r="I23" s="147"/>
      <c r="J23" s="147"/>
    </row>
    <row r="24" spans="2:10" ht="12.75" customHeight="1">
      <c r="B24" s="105"/>
      <c r="C24" s="103"/>
      <c r="D24" s="103"/>
      <c r="E24" s="104"/>
      <c r="G24" s="147"/>
      <c r="H24" s="147"/>
      <c r="I24" s="147"/>
      <c r="J24" s="147"/>
    </row>
    <row r="25" spans="2:10" ht="15" customHeight="1">
      <c r="B25" s="107"/>
      <c r="C25" s="108"/>
      <c r="D25" s="108"/>
      <c r="E25" s="109"/>
      <c r="G25" s="147"/>
      <c r="H25" s="147"/>
      <c r="I25" s="147"/>
      <c r="J25" s="147"/>
    </row>
    <row r="26" spans="2:10" ht="32.25" customHeight="1"/>
  </sheetData>
  <sheetProtection algorithmName="SHA-512" hashValue="AzpaHvzQFQwKL4Pa4kbPhWNqldaOoRZe5zppXqXFBwlRGVGen5my7YlMKWKZXtbaWmL/+JadrXShRJi0rh2sSA==" saltValue="qBPD1S3XjlOEMt13YayM0A==" spinCount="100000" sheet="1" objects="1" scenarios="1" selectLockedCells="1"/>
  <mergeCells count="8">
    <mergeCell ref="B10:E10"/>
    <mergeCell ref="G10:J10"/>
    <mergeCell ref="G20:J25"/>
    <mergeCell ref="C2:D2"/>
    <mergeCell ref="H6:H7"/>
    <mergeCell ref="G11:J11"/>
    <mergeCell ref="B11:E11"/>
    <mergeCell ref="H8:I9"/>
  </mergeCells>
  <dataValidations disablePrompts="1" count="7">
    <dataValidation type="whole" operator="greaterThan" allowBlank="1" showInputMessage="1" showErrorMessage="1" promptTitle="Line 6" prompt="Enter additional amount to withhold, if any" sqref="I17" xr:uid="{EF85E90A-3C06-4FD2-8F7F-3EE5FEBA67F3}">
      <formula1>0</formula1>
    </dataValidation>
    <dataValidation type="whole" operator="greaterThanOrEqual" allowBlank="1" showInputMessage="1" showErrorMessage="1" promptTitle="Line 5" prompt="Enter total number of withholding allowances claimed" sqref="I15" xr:uid="{757040CF-B55D-47CE-8B9B-6806027E0B49}">
      <formula1>0</formula1>
    </dataValidation>
    <dataValidation type="whole" operator="greaterThanOrEqual" allowBlank="1" showInputMessage="1" showErrorMessage="1" prompt="Enter taxable wage or salary amount this paycheck" sqref="D6" xr:uid="{102F3FF8-50BB-49E8-9476-C1E1D5F98BBB}">
      <formula1>0</formula1>
    </dataValidation>
    <dataValidation type="whole" operator="greaterThanOrEqual" allowBlank="1" showInputMessage="1" showErrorMessage="1" promptTitle="Step 3" prompt="Total amount for dependents and other claims on LIne 3" sqref="D17" xr:uid="{E20C87E0-C0AF-4F6C-95EA-78E42CE57814}">
      <formula1>0</formula1>
    </dataValidation>
    <dataValidation type="whole" operator="greaterThanOrEqual" allowBlank="1" showInputMessage="1" showErrorMessage="1" promptTitle="Step 4" prompt="Enter amount for other income on line 4(a)" sqref="D19" xr:uid="{FB7BE0AD-019A-4FB5-B850-CCD66D795E1E}">
      <formula1>0</formula1>
    </dataValidation>
    <dataValidation type="whole" operator="greaterThanOrEqual" allowBlank="1" showInputMessage="1" showErrorMessage="1" promptTitle="Step 4" prompt="Enter amount for deductions on line 4(b)" sqref="D21" xr:uid="{1DFD12D1-9806-4714-8BEC-672CB6FEAB2F}">
      <formula1>0</formula1>
    </dataValidation>
    <dataValidation type="whole" operator="greaterThanOrEqual" allowBlank="1" showInputMessage="1" showErrorMessage="1" promptTitle="Step 4" prompt="Enter amount for extra withholding on line 4(c)" sqref="D23" xr:uid="{65732C73-FF29-438D-87E3-9E8B6C0D6EB4}">
      <formula1>0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7B79D04-955D-4D9E-9DD1-6F4F4A189F7E}">
            <xm:f>Calculations!$Q$10=1</xm:f>
            <x14:dxf>
              <font>
                <color auto="1"/>
              </font>
              <fill>
                <patternFill>
                  <bgColor theme="1"/>
                </patternFill>
              </fill>
            </x14:dxf>
          </x14:cfRule>
          <xm:sqref>B12:E25 B11</xm:sqref>
        </x14:conditionalFormatting>
        <x14:conditionalFormatting xmlns:xm="http://schemas.microsoft.com/office/excel/2006/main">
          <x14:cfRule type="expression" priority="1" id="{21C3A2E5-6212-48FC-8751-74C1C97615ED}">
            <xm:f>Calculations!$Q$10=2</xm:f>
            <x14:dxf>
              <fill>
                <patternFill>
                  <bgColor theme="1"/>
                </patternFill>
              </fill>
            </x14:dxf>
          </x14:cfRule>
          <xm:sqref>G12:J18 G11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promptTitle="Select the Form W4 version used" prompt="Before 2020, or 2020 or later_x000a_" xr:uid="{A702BF2F-C10B-4815-9AD7-2B7D8425F50D}">
          <x14:formula1>
            <xm:f>Calculations!$T$11:$T$12</xm:f>
          </x14:formula1>
          <xm:sqref>D8</xm:sqref>
        </x14:dataValidation>
        <x14:dataValidation type="list" allowBlank="1" showInputMessage="1" showErrorMessage="1" promptTitle="Select employee filing status" prompt="Single (or Married Filing Separately), Married Filing Jointly, or Head of Household" xr:uid="{5EF2A25D-06B6-4970-83B6-B23C2F80F9BE}">
          <x14:formula1>
            <xm:f>Calculations!$T$15:$T$17</xm:f>
          </x14:formula1>
          <xm:sqref>D13</xm:sqref>
        </x14:dataValidation>
        <x14:dataValidation type="list" allowBlank="1" showInputMessage="1" showErrorMessage="1" promptTitle="Select employee filing status" prompt="Single, Married, or Married but withhold at higher Single rate." xr:uid="{D07C05CD-57B5-4CA2-87AE-5D7329F097E6}">
          <x14:formula1>
            <xm:f>Calculations!$X$15:$X$17</xm:f>
          </x14:formula1>
          <xm:sqref>I13</xm:sqref>
        </x14:dataValidation>
        <x14:dataValidation type="list" allowBlank="1" showInputMessage="1" showErrorMessage="1" promptTitle="Select the pay frequency" prompt="Weekly, every other week, bimonthly, monthly, or daily" xr:uid="{ECC3A053-F0E5-4830-93F1-8758FD4FA6A2}">
          <x14:formula1>
            <xm:f>Calculations!$T$4:$T$8</xm:f>
          </x14:formula1>
          <xm:sqref>D4</xm:sqref>
        </x14:dataValidation>
        <x14:dataValidation type="list" allowBlank="1" showInputMessage="1" showErrorMessage="1" promptTitle="Step 2" prompt="Did the employee check the box in 2(c)?" xr:uid="{539E8D75-C7B6-43DB-86B1-BC675908C71F}">
          <x14:formula1>
            <xm:f>Calculations!$T20:T21</xm:f>
          </x14:formula1>
          <xm:sqref>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6BF51-710E-4A02-BF99-9DEA25B2C503}">
  <sheetPr codeName="Sheet2">
    <tabColor rgb="FF00B0F0"/>
    <pageSetUpPr fitToPage="1"/>
  </sheetPr>
  <dimension ref="B1:X55"/>
  <sheetViews>
    <sheetView showGridLines="0" workbookViewId="0">
      <selection activeCell="K1" sqref="K1"/>
    </sheetView>
  </sheetViews>
  <sheetFormatPr defaultColWidth="9.140625" defaultRowHeight="12.75"/>
  <cols>
    <col min="1" max="1" width="2.140625" style="17" customWidth="1"/>
    <col min="2" max="2" width="9" style="17" customWidth="1"/>
    <col min="3" max="3" width="11.140625" style="17" customWidth="1"/>
    <col min="4" max="4" width="13.42578125" style="17" customWidth="1"/>
    <col min="5" max="5" width="13" style="17" customWidth="1"/>
    <col min="6" max="6" width="13.85546875" style="17" customWidth="1"/>
    <col min="7" max="7" width="4" style="17" customWidth="1"/>
    <col min="8" max="8" width="11.140625" style="17" customWidth="1"/>
    <col min="9" max="9" width="17.42578125" style="17" customWidth="1"/>
    <col min="10" max="10" width="6.42578125" style="17" customWidth="1"/>
    <col min="11" max="14" width="11.7109375" style="17" customWidth="1"/>
    <col min="15" max="15" width="5.42578125" style="17" customWidth="1"/>
    <col min="16" max="16" width="16.42578125" style="17" bestFit="1" customWidth="1"/>
    <col min="17" max="17" width="8.140625" style="17" bestFit="1" customWidth="1"/>
    <col min="18" max="18" width="9.140625" style="17" bestFit="1" customWidth="1"/>
    <col min="19" max="19" width="6.140625" style="17" customWidth="1"/>
    <col min="20" max="20" width="5.42578125" style="17" customWidth="1"/>
    <col min="21" max="21" width="15.28515625" style="17" bestFit="1" customWidth="1"/>
    <col min="22" max="23" width="9.140625" style="17"/>
    <col min="24" max="24" width="22.85546875" style="17" customWidth="1"/>
    <col min="25" max="16384" width="9.140625" style="17"/>
  </cols>
  <sheetData>
    <row r="1" spans="2:24" ht="23.25" customHeight="1">
      <c r="B1" s="15" t="s">
        <v>94</v>
      </c>
      <c r="C1" s="16"/>
      <c r="D1" s="16"/>
      <c r="E1" s="16"/>
      <c r="F1" s="16"/>
      <c r="G1" s="16"/>
      <c r="H1" s="16"/>
      <c r="I1" s="16"/>
      <c r="J1" s="16"/>
      <c r="K1" s="16"/>
      <c r="L1" s="16"/>
      <c r="O1" s="112"/>
      <c r="P1" s="112"/>
    </row>
    <row r="2" spans="2:24" ht="17.25" customHeight="1">
      <c r="B2" s="79" t="s">
        <v>18</v>
      </c>
      <c r="C2" s="18" t="s">
        <v>74</v>
      </c>
      <c r="T2" s="17" t="s">
        <v>127</v>
      </c>
      <c r="V2" s="22"/>
    </row>
    <row r="3" spans="2:24">
      <c r="B3" s="28"/>
      <c r="C3" s="28"/>
      <c r="D3" s="28"/>
      <c r="E3" s="28"/>
      <c r="F3" s="28"/>
      <c r="G3" s="28"/>
      <c r="H3" s="28"/>
      <c r="I3"/>
      <c r="K3" s="158" t="s">
        <v>105</v>
      </c>
      <c r="L3" s="159"/>
      <c r="M3" s="73" t="s">
        <v>106</v>
      </c>
      <c r="P3" s="112" t="s">
        <v>84</v>
      </c>
      <c r="Q3" s="17" t="s">
        <v>124</v>
      </c>
      <c r="R3" s="17" t="s">
        <v>125</v>
      </c>
      <c r="S3" s="117"/>
      <c r="T3" s="118"/>
      <c r="U3" s="118"/>
      <c r="V3" s="68"/>
    </row>
    <row r="4" spans="2:24" ht="12.75" customHeight="1">
      <c r="B4" s="30" t="s">
        <v>36</v>
      </c>
      <c r="C4" s="35" t="s">
        <v>76</v>
      </c>
      <c r="D4" s="35"/>
      <c r="E4" s="35"/>
      <c r="F4" s="35"/>
      <c r="G4" s="35"/>
      <c r="H4" s="35"/>
      <c r="I4" s="36"/>
      <c r="J4" s="37" t="str">
        <f t="shared" ref="J4" si="0">B4</f>
        <v>a</v>
      </c>
      <c r="K4" s="56">
        <f>IF(Q10=2,'Inputs &amp; Result'!D6,0)</f>
        <v>0</v>
      </c>
      <c r="M4" s="56">
        <f>IF(Q10=1,'Inputs &amp; Result'!D6,0)</f>
        <v>0</v>
      </c>
      <c r="P4" s="124" t="s">
        <v>35</v>
      </c>
      <c r="Q4" s="21">
        <v>260</v>
      </c>
      <c r="R4" s="125">
        <f>Allowance/Q4</f>
        <v>16.53846153846154</v>
      </c>
      <c r="S4" s="119"/>
      <c r="T4" s="135" t="s">
        <v>22</v>
      </c>
      <c r="U4" s="131"/>
      <c r="V4" s="116"/>
    </row>
    <row r="5" spans="2:24" ht="12.75" customHeight="1">
      <c r="B5" s="19" t="s">
        <v>37</v>
      </c>
      <c r="C5" s="35" t="s">
        <v>130</v>
      </c>
      <c r="D5" s="35"/>
      <c r="E5" s="35"/>
      <c r="F5" s="35"/>
      <c r="G5" s="35"/>
      <c r="H5" s="35"/>
      <c r="I5" s="36"/>
      <c r="J5" s="37" t="str">
        <f t="shared" ref="J5:J8" si="1">B5</f>
        <v>b</v>
      </c>
      <c r="K5" s="29">
        <v>0</v>
      </c>
      <c r="M5" s="77"/>
      <c r="P5" s="126" t="s">
        <v>79</v>
      </c>
      <c r="Q5" s="22">
        <v>26</v>
      </c>
      <c r="R5" s="127">
        <f>Allowance/Q5</f>
        <v>165.38461538461539</v>
      </c>
      <c r="S5" s="119"/>
      <c r="T5" s="136" t="s">
        <v>79</v>
      </c>
      <c r="U5" s="25"/>
      <c r="V5" s="116"/>
    </row>
    <row r="6" spans="2:24" ht="12.75" customHeight="1">
      <c r="B6" s="19"/>
      <c r="C6" s="35" t="s">
        <v>115</v>
      </c>
      <c r="D6" s="35"/>
      <c r="E6" s="35"/>
      <c r="F6" s="35"/>
      <c r="G6" s="35"/>
      <c r="H6" s="35"/>
      <c r="I6" s="36"/>
      <c r="J6" s="37"/>
      <c r="K6" s="77"/>
      <c r="M6" s="61">
        <f>'Inputs &amp; Result'!I15</f>
        <v>0</v>
      </c>
      <c r="P6" s="126" t="s">
        <v>21</v>
      </c>
      <c r="Q6" s="22">
        <v>12</v>
      </c>
      <c r="R6" s="127">
        <f>Allowance/Q6</f>
        <v>358.33333333333331</v>
      </c>
      <c r="S6" s="119"/>
      <c r="T6" s="136" t="s">
        <v>80</v>
      </c>
      <c r="U6" s="25"/>
      <c r="V6" s="116"/>
    </row>
    <row r="7" spans="2:24" ht="12.75" customHeight="1">
      <c r="B7" s="30" t="s">
        <v>38</v>
      </c>
      <c r="C7" s="35" t="s">
        <v>98</v>
      </c>
      <c r="D7" s="35"/>
      <c r="E7" s="35"/>
      <c r="F7" s="35"/>
      <c r="G7" s="35"/>
      <c r="H7" s="35"/>
      <c r="I7" s="36"/>
      <c r="J7" s="37" t="str">
        <f t="shared" si="1"/>
        <v>c</v>
      </c>
      <c r="K7" s="56">
        <f>K5*VLOOKUP(PayFreq,$P$4:$R$8,3, FALSE)</f>
        <v>0</v>
      </c>
      <c r="M7" s="56">
        <f>M6*VLOOKUP(PayFreq,$P$4:$R$8,3, FALSE)</f>
        <v>0</v>
      </c>
      <c r="P7" s="126" t="s">
        <v>80</v>
      </c>
      <c r="Q7" s="22">
        <v>24</v>
      </c>
      <c r="R7" s="127">
        <f>Allowance/Q7</f>
        <v>179.16666666666666</v>
      </c>
      <c r="S7" s="119"/>
      <c r="T7" s="136" t="s">
        <v>21</v>
      </c>
      <c r="U7" s="25"/>
      <c r="V7" s="116"/>
    </row>
    <row r="8" spans="2:24" ht="12.75" customHeight="1">
      <c r="B8" s="30" t="s">
        <v>39</v>
      </c>
      <c r="C8" s="35" t="s">
        <v>75</v>
      </c>
      <c r="D8" s="35"/>
      <c r="E8" s="35"/>
      <c r="F8" s="35"/>
      <c r="G8" s="35"/>
      <c r="H8" s="35"/>
      <c r="I8" s="36"/>
      <c r="J8" s="37" t="str">
        <f t="shared" si="1"/>
        <v>d</v>
      </c>
      <c r="K8" s="57">
        <f>MAX(K4-K7,0)</f>
        <v>0</v>
      </c>
      <c r="M8" s="57">
        <f>MAX(M4-M7,0)</f>
        <v>0</v>
      </c>
      <c r="P8" s="128" t="s">
        <v>22</v>
      </c>
      <c r="Q8" s="129">
        <v>52</v>
      </c>
      <c r="R8" s="130">
        <f>Allowance/Q8</f>
        <v>82.692307692307693</v>
      </c>
      <c r="S8" s="119"/>
      <c r="T8" s="137" t="s">
        <v>35</v>
      </c>
      <c r="U8" s="132"/>
      <c r="V8" s="116"/>
    </row>
    <row r="9" spans="2:24" ht="12.75" customHeight="1">
      <c r="V9" s="22"/>
    </row>
    <row r="10" spans="2:24" ht="15.75">
      <c r="B10" s="78" t="s">
        <v>24</v>
      </c>
      <c r="C10" s="18" t="s">
        <v>31</v>
      </c>
      <c r="K10" s="158" t="s">
        <v>105</v>
      </c>
      <c r="L10" s="159"/>
      <c r="M10" s="73" t="s">
        <v>106</v>
      </c>
      <c r="P10" s="112" t="s">
        <v>95</v>
      </c>
      <c r="Q10" s="17">
        <f>VLOOKUP(Version,P11:Q12,2,FALSE)</f>
        <v>2</v>
      </c>
      <c r="S10" s="120"/>
      <c r="T10" s="121"/>
      <c r="U10" s="122"/>
    </row>
    <row r="11" spans="2:24">
      <c r="D11" s="17" t="s">
        <v>40</v>
      </c>
      <c r="K11" s="64" t="s">
        <v>107</v>
      </c>
      <c r="L11" s="26" t="s">
        <v>108</v>
      </c>
      <c r="M11" s="74"/>
      <c r="P11" s="124" t="s">
        <v>97</v>
      </c>
      <c r="Q11" s="131">
        <v>2</v>
      </c>
      <c r="S11" s="123"/>
      <c r="T11" s="138" t="s">
        <v>96</v>
      </c>
      <c r="U11" s="139"/>
    </row>
    <row r="12" spans="2:24">
      <c r="B12" s="23" t="s">
        <v>23</v>
      </c>
      <c r="C12" s="17" t="s">
        <v>104</v>
      </c>
      <c r="J12" s="19" t="str">
        <f>B12</f>
        <v>c.</v>
      </c>
      <c r="K12" s="20">
        <f>VLOOKUP(PayFreq,P4:Q8,2)</f>
        <v>52</v>
      </c>
      <c r="L12" s="20">
        <f>K12</f>
        <v>52</v>
      </c>
      <c r="M12" s="20">
        <f>K12</f>
        <v>52</v>
      </c>
      <c r="P12" s="128" t="s">
        <v>96</v>
      </c>
      <c r="Q12" s="132">
        <v>1</v>
      </c>
      <c r="S12" s="123"/>
      <c r="T12" s="51" t="s">
        <v>97</v>
      </c>
      <c r="U12" s="52"/>
    </row>
    <row r="13" spans="2:24">
      <c r="B13" s="23" t="s">
        <v>25</v>
      </c>
      <c r="C13" s="160" t="s">
        <v>116</v>
      </c>
      <c r="D13" s="160"/>
      <c r="E13" s="160"/>
      <c r="F13" s="160"/>
      <c r="G13" s="160"/>
      <c r="H13" s="160"/>
      <c r="I13" s="160"/>
      <c r="J13" s="37" t="str">
        <f t="shared" ref="J13:J23" si="2">B13</f>
        <v>d.</v>
      </c>
      <c r="K13" s="62">
        <f>K8*K12</f>
        <v>0</v>
      </c>
      <c r="L13" s="25"/>
      <c r="M13" s="62">
        <f>M8*M12</f>
        <v>0</v>
      </c>
    </row>
    <row r="14" spans="2:24">
      <c r="B14" s="23" t="s">
        <v>26</v>
      </c>
      <c r="C14" s="47" t="s">
        <v>52</v>
      </c>
      <c r="D14" s="35"/>
      <c r="E14" s="35"/>
      <c r="F14" s="35"/>
      <c r="G14" s="35"/>
      <c r="H14" s="35"/>
      <c r="I14" s="35"/>
      <c r="J14" s="37" t="str">
        <f>B14</f>
        <v>e.</v>
      </c>
      <c r="K14" s="62">
        <f>IF(Q10=2,'Inputs &amp; Result'!D19,0)</f>
        <v>0</v>
      </c>
      <c r="L14" s="25"/>
      <c r="M14" s="76"/>
      <c r="P14" s="112" t="s">
        <v>82</v>
      </c>
      <c r="Q14" s="17">
        <f>VLOOKUP(FilStat20,P15:Q17,2)</f>
        <v>1</v>
      </c>
      <c r="S14" s="133"/>
      <c r="T14" s="121"/>
      <c r="U14" s="122"/>
      <c r="W14" s="80">
        <f>IF(FilStat19="Married",2,1)</f>
        <v>1</v>
      </c>
      <c r="X14" s="58" t="s">
        <v>128</v>
      </c>
    </row>
    <row r="15" spans="2:24">
      <c r="B15" s="23" t="s">
        <v>27</v>
      </c>
      <c r="C15" s="47" t="s">
        <v>69</v>
      </c>
      <c r="D15" s="35"/>
      <c r="E15" s="35"/>
      <c r="F15" s="35"/>
      <c r="G15" s="35"/>
      <c r="H15" s="35"/>
      <c r="I15" s="35"/>
      <c r="J15" s="37" t="str">
        <f>B15</f>
        <v>f.</v>
      </c>
      <c r="K15" s="56">
        <f>K13+K14</f>
        <v>0</v>
      </c>
      <c r="L15" s="25"/>
      <c r="M15" s="76"/>
      <c r="P15" s="124" t="s">
        <v>5</v>
      </c>
      <c r="Q15" s="131">
        <v>3</v>
      </c>
      <c r="S15" s="123"/>
      <c r="T15" s="138" t="s">
        <v>4</v>
      </c>
      <c r="U15" s="139"/>
      <c r="W15" s="53">
        <v>1</v>
      </c>
      <c r="X15" s="59" t="s">
        <v>4</v>
      </c>
    </row>
    <row r="16" spans="2:24">
      <c r="B16" s="23" t="s">
        <v>28</v>
      </c>
      <c r="C16" s="47" t="s">
        <v>53</v>
      </c>
      <c r="D16" s="35"/>
      <c r="E16" s="35"/>
      <c r="F16" s="35"/>
      <c r="G16" s="35"/>
      <c r="H16" s="35"/>
      <c r="I16" s="35"/>
      <c r="J16" s="37" t="str">
        <f>B16</f>
        <v>g.</v>
      </c>
      <c r="K16" s="62">
        <f>IF(Q10=2,'Inputs &amp; Result'!D21,0)</f>
        <v>0</v>
      </c>
      <c r="L16" s="25"/>
      <c r="M16" s="76"/>
      <c r="P16" s="126" t="s">
        <v>83</v>
      </c>
      <c r="Q16" s="25">
        <v>2</v>
      </c>
      <c r="S16" s="123"/>
      <c r="T16" s="49" t="s">
        <v>83</v>
      </c>
      <c r="U16" s="50"/>
      <c r="W16" s="53">
        <v>2</v>
      </c>
      <c r="X16" s="59" t="s">
        <v>99</v>
      </c>
    </row>
    <row r="17" spans="2:24">
      <c r="B17" s="23" t="s">
        <v>29</v>
      </c>
      <c r="C17" s="47" t="s">
        <v>70</v>
      </c>
      <c r="D17" s="35"/>
      <c r="E17" s="35"/>
      <c r="F17" s="35"/>
      <c r="G17" s="35"/>
      <c r="H17" s="35"/>
      <c r="I17" s="35"/>
      <c r="J17" s="37" t="str">
        <f>B17</f>
        <v>h.</v>
      </c>
      <c r="K17" s="56">
        <f>MAX(K15-K16,0)</f>
        <v>0</v>
      </c>
      <c r="L17" s="56">
        <f>K17</f>
        <v>0</v>
      </c>
      <c r="M17" s="56">
        <f>M13</f>
        <v>0</v>
      </c>
      <c r="P17" s="128" t="s">
        <v>4</v>
      </c>
      <c r="Q17" s="132">
        <v>1</v>
      </c>
      <c r="S17" s="123"/>
      <c r="T17" s="51" t="s">
        <v>5</v>
      </c>
      <c r="U17" s="52"/>
      <c r="W17" s="54">
        <v>3</v>
      </c>
      <c r="X17" s="60" t="s">
        <v>100</v>
      </c>
    </row>
    <row r="18" spans="2:24">
      <c r="B18" s="23" t="s">
        <v>41</v>
      </c>
      <c r="C18" s="157" t="s">
        <v>112</v>
      </c>
      <c r="D18" s="157"/>
      <c r="E18" s="157"/>
      <c r="F18" s="157"/>
      <c r="G18" s="157"/>
      <c r="H18" s="157"/>
      <c r="I18" s="157"/>
      <c r="J18" s="37" t="str">
        <f t="shared" si="2"/>
        <v>i.</v>
      </c>
      <c r="K18" s="65">
        <f>IF($Q$14=1,VLOOKUP(K$17,WRSS2020,1),IF($Q$14=2,VLOOKUP(K$17,WRSMJ2020,1),VLOOKUP(K$17,WRSHH2020,1)))</f>
        <v>0</v>
      </c>
      <c r="L18" s="65">
        <f>IF($Q$14=1,VLOOKUP(L$17,HWRSS,1),IF($Q$14=2,VLOOKUP(L$17,HWRSMJ,1),VLOOKUP(L$17,HWRSHH,1)))</f>
        <v>0</v>
      </c>
      <c r="M18" s="65">
        <f>IF($W$14=2,VLOOKUP(M$17,WRSMJ,1),VLOOKUP(M$17,WRSS,1))</f>
        <v>0</v>
      </c>
    </row>
    <row r="19" spans="2:24">
      <c r="B19" s="23" t="s">
        <v>64</v>
      </c>
      <c r="C19" s="38" t="s">
        <v>110</v>
      </c>
      <c r="D19" s="38"/>
      <c r="E19" s="38"/>
      <c r="F19" s="38"/>
      <c r="G19" s="38"/>
      <c r="H19" s="38"/>
      <c r="I19" s="38"/>
      <c r="J19" s="37" t="str">
        <f t="shared" si="2"/>
        <v>j.</v>
      </c>
      <c r="K19" s="65">
        <f>IF($Q$14=1,VLOOKUP(K$17,WRSS2020,2),IF($Q$14=2,VLOOKUP(K$17,WRSMJ2020,2),VLOOKUP(K$17,WRSHH2020,2)))</f>
        <v>0</v>
      </c>
      <c r="L19" s="65">
        <f>IF($Q$14=1,VLOOKUP(L$17,HWRSS,2),IF($Q$14=2,VLOOKUP(L$17,HWRSMJ,2),VLOOKUP(L$17,HWRSHH,2)))</f>
        <v>0</v>
      </c>
      <c r="M19" s="65">
        <f>IF($W$14=2,VLOOKUP(M$17,WRSMJ,2),VLOOKUP(M$17,WRSS,2))</f>
        <v>0</v>
      </c>
      <c r="O19" s="63"/>
      <c r="P19" s="112" t="s">
        <v>85</v>
      </c>
      <c r="Q19" s="17">
        <f>VLOOKUP(Box2c,P20:Q21,2)</f>
        <v>1</v>
      </c>
      <c r="R19" s="63"/>
      <c r="S19" s="120"/>
      <c r="T19" s="121"/>
      <c r="U19" s="122"/>
    </row>
    <row r="20" spans="2:24" ht="12.75" customHeight="1">
      <c r="B20" s="23" t="s">
        <v>65</v>
      </c>
      <c r="C20" s="38" t="s">
        <v>111</v>
      </c>
      <c r="D20" s="38"/>
      <c r="E20" s="38"/>
      <c r="F20" s="38"/>
      <c r="G20" s="38"/>
      <c r="H20" s="38"/>
      <c r="I20" s="38"/>
      <c r="J20" s="37" t="str">
        <f t="shared" si="2"/>
        <v>k.</v>
      </c>
      <c r="K20" s="69">
        <f>IF($Q$14=1,VLOOKUP(K$17,WRSS2020,3),IF($Q$14=2,VLOOKUP(K$17,WRSMJ2020,3),VLOOKUP(K$17,WRSHH2020,3)))</f>
        <v>0</v>
      </c>
      <c r="L20" s="69">
        <f>IF($Q$14=1,VLOOKUP(L$17,HWRSS,3),IF($Q$14=2,VLOOKUP(L$17,HWRSMJ,3),VLOOKUP(L$17,HWRSHH,3)))</f>
        <v>0</v>
      </c>
      <c r="M20" s="69">
        <f>IF($W$14=2,VLOOKUP(M$17,WRSMJ,3),VLOOKUP(M$17,WRSS,3))</f>
        <v>0</v>
      </c>
      <c r="P20" s="124" t="s">
        <v>86</v>
      </c>
      <c r="Q20" s="131">
        <v>1</v>
      </c>
      <c r="S20" s="123"/>
      <c r="T20" s="138" t="s">
        <v>86</v>
      </c>
      <c r="U20" s="139"/>
    </row>
    <row r="21" spans="2:24">
      <c r="B21" s="23" t="s">
        <v>66</v>
      </c>
      <c r="C21" s="38" t="s">
        <v>71</v>
      </c>
      <c r="D21" s="38"/>
      <c r="E21" s="38"/>
      <c r="F21" s="38"/>
      <c r="G21" s="38"/>
      <c r="H21" s="38"/>
      <c r="I21" s="38"/>
      <c r="J21" s="37" t="str">
        <f t="shared" si="2"/>
        <v>l.</v>
      </c>
      <c r="K21" s="62">
        <f>K17-K18</f>
        <v>0</v>
      </c>
      <c r="L21" s="62">
        <f t="shared" ref="L21:M21" si="3">L17-L18</f>
        <v>0</v>
      </c>
      <c r="M21" s="62">
        <f t="shared" si="3"/>
        <v>0</v>
      </c>
      <c r="P21" s="128" t="s">
        <v>87</v>
      </c>
      <c r="Q21" s="132">
        <v>2</v>
      </c>
      <c r="S21" s="123"/>
      <c r="T21" s="51" t="s">
        <v>87</v>
      </c>
      <c r="U21" s="52"/>
    </row>
    <row r="22" spans="2:24" ht="12.75" customHeight="1" thickBot="1">
      <c r="B22" s="23" t="s">
        <v>67</v>
      </c>
      <c r="C22" s="38" t="s">
        <v>72</v>
      </c>
      <c r="D22" s="38"/>
      <c r="E22" s="38"/>
      <c r="F22" s="38"/>
      <c r="G22" s="38"/>
      <c r="H22" s="38"/>
      <c r="I22" s="38"/>
      <c r="J22" s="37" t="str">
        <f t="shared" si="2"/>
        <v>m.</v>
      </c>
      <c r="K22" s="62">
        <f>K21*K20</f>
        <v>0</v>
      </c>
      <c r="L22" s="62">
        <f t="shared" ref="L22:M22" si="4">L21*L20</f>
        <v>0</v>
      </c>
      <c r="M22" s="62">
        <f t="shared" si="4"/>
        <v>0</v>
      </c>
    </row>
    <row r="23" spans="2:24" ht="12.75" customHeight="1" thickBot="1">
      <c r="B23" s="23" t="s">
        <v>68</v>
      </c>
      <c r="C23" s="157" t="s">
        <v>113</v>
      </c>
      <c r="D23" s="157"/>
      <c r="E23" s="157"/>
      <c r="F23" s="157"/>
      <c r="G23" s="157"/>
      <c r="H23" s="157"/>
      <c r="I23" s="157"/>
      <c r="J23" s="37" t="str">
        <f t="shared" si="2"/>
        <v>n.</v>
      </c>
      <c r="K23" s="70">
        <f>IF(Q19=1,IF(Q10=2,K19+K22,0),0)</f>
        <v>0</v>
      </c>
      <c r="L23" s="70">
        <f>IF(Q19=2,IF(Q10=2,L19+L22,0),0)</f>
        <v>0</v>
      </c>
      <c r="M23" s="70">
        <f>IF(Q10=1,M19+M22,0)</f>
        <v>0</v>
      </c>
      <c r="P23" s="112" t="s">
        <v>126</v>
      </c>
      <c r="Q23" s="17">
        <v>1</v>
      </c>
      <c r="S23" s="120"/>
      <c r="T23" s="121"/>
      <c r="U23" s="122"/>
      <c r="W23" s="80">
        <v>1</v>
      </c>
      <c r="X23" s="58" t="s">
        <v>129</v>
      </c>
    </row>
    <row r="24" spans="2:24" ht="12.75" customHeight="1">
      <c r="B24" s="23"/>
      <c r="C24" s="24"/>
      <c r="D24" s="24"/>
      <c r="E24" s="24"/>
      <c r="F24" s="24"/>
      <c r="G24" s="24"/>
      <c r="H24" s="24"/>
      <c r="I24" s="24"/>
      <c r="J24" s="24"/>
      <c r="K24" s="21"/>
      <c r="P24" s="124" t="s">
        <v>86</v>
      </c>
      <c r="Q24" s="131">
        <v>1</v>
      </c>
      <c r="S24" s="123"/>
      <c r="T24" s="138" t="s">
        <v>86</v>
      </c>
      <c r="U24" s="139"/>
      <c r="W24" s="53">
        <v>1</v>
      </c>
      <c r="X24" s="59" t="s">
        <v>86</v>
      </c>
    </row>
    <row r="25" spans="2:24" ht="12.75" customHeight="1">
      <c r="B25" s="78" t="s">
        <v>30</v>
      </c>
      <c r="C25" s="18" t="s">
        <v>33</v>
      </c>
      <c r="P25" s="128" t="s">
        <v>87</v>
      </c>
      <c r="Q25" s="132">
        <v>2</v>
      </c>
      <c r="S25" s="123"/>
      <c r="T25" s="51" t="s">
        <v>87</v>
      </c>
      <c r="U25" s="52"/>
      <c r="W25" s="54">
        <v>2</v>
      </c>
      <c r="X25" s="60" t="s">
        <v>87</v>
      </c>
    </row>
    <row r="26" spans="2:24" ht="12.75" customHeight="1"/>
    <row r="27" spans="2:24" ht="12.75" customHeight="1">
      <c r="B27" s="23" t="s">
        <v>19</v>
      </c>
      <c r="C27" s="157" t="s">
        <v>61</v>
      </c>
      <c r="D27" s="157"/>
      <c r="E27" s="157"/>
      <c r="F27" s="157"/>
      <c r="G27" s="157"/>
      <c r="H27" s="157"/>
      <c r="I27" s="157"/>
      <c r="J27" s="37" t="str">
        <f t="shared" ref="J27:J28" si="5">B27</f>
        <v>a.</v>
      </c>
      <c r="K27" s="71">
        <f>IF($Q$19=1,IF(Q10=2,'Inputs &amp; Result'!$D17,0),0)</f>
        <v>0</v>
      </c>
      <c r="L27" s="71">
        <f>IF($Q$19=2,IF($Q$10=2,'Inputs &amp; Result'!$D17,0),0)</f>
        <v>0</v>
      </c>
      <c r="M27" s="71">
        <v>0</v>
      </c>
    </row>
    <row r="28" spans="2:24" ht="12.75" customHeight="1">
      <c r="B28" s="23" t="s">
        <v>20</v>
      </c>
      <c r="C28" s="157" t="s">
        <v>109</v>
      </c>
      <c r="D28" s="157"/>
      <c r="E28" s="157"/>
      <c r="F28" s="157"/>
      <c r="G28" s="157"/>
      <c r="H28" s="157"/>
      <c r="I28" s="157"/>
      <c r="J28" s="37" t="str">
        <f t="shared" si="5"/>
        <v>b.</v>
      </c>
      <c r="K28" s="62">
        <f>MAX(K23-K27,0)</f>
        <v>0</v>
      </c>
      <c r="L28" s="62">
        <f>MAX(L23-L27,0)</f>
        <v>0</v>
      </c>
      <c r="M28" s="62">
        <f t="shared" ref="M28" si="6">MAX(M23-M27,0)</f>
        <v>0</v>
      </c>
      <c r="O28" s="66"/>
      <c r="P28" s="66"/>
      <c r="Q28" s="66"/>
      <c r="R28" s="66"/>
    </row>
    <row r="29" spans="2:24" ht="12.75" customHeight="1">
      <c r="B29" s="23" t="s">
        <v>23</v>
      </c>
      <c r="C29" s="157" t="s">
        <v>73</v>
      </c>
      <c r="D29" s="157"/>
      <c r="E29" s="157"/>
      <c r="F29" s="157"/>
      <c r="G29" s="157"/>
      <c r="H29" s="157"/>
      <c r="I29" s="157"/>
      <c r="J29" s="37" t="str">
        <f t="shared" ref="J29" si="7">B29</f>
        <v>c.</v>
      </c>
      <c r="K29" s="62">
        <f>K28/K12</f>
        <v>0</v>
      </c>
      <c r="L29" s="62">
        <f>L28/L12</f>
        <v>0</v>
      </c>
      <c r="M29" s="62">
        <f>M28/M12</f>
        <v>0</v>
      </c>
      <c r="O29" s="67"/>
      <c r="P29" s="67"/>
      <c r="Q29" s="67"/>
      <c r="R29" s="67"/>
    </row>
    <row r="30" spans="2:24" ht="12.75" customHeight="1">
      <c r="O30" s="22"/>
      <c r="P30" s="22"/>
      <c r="Q30" s="22"/>
      <c r="R30" s="22"/>
    </row>
    <row r="31" spans="2:24" ht="12.75" customHeight="1">
      <c r="B31" s="78" t="s">
        <v>32</v>
      </c>
      <c r="C31" s="18" t="s">
        <v>34</v>
      </c>
      <c r="O31" s="68"/>
      <c r="P31" s="68"/>
      <c r="Q31" s="68"/>
      <c r="R31" s="68"/>
    </row>
    <row r="32" spans="2:24" ht="12.75" customHeight="1">
      <c r="O32" s="22"/>
      <c r="P32" s="22"/>
      <c r="Q32" s="22"/>
      <c r="R32" s="22"/>
    </row>
    <row r="33" spans="2:18" ht="12.75" customHeight="1" thickBot="1">
      <c r="B33" s="23" t="s">
        <v>19</v>
      </c>
      <c r="C33" s="157" t="s">
        <v>62</v>
      </c>
      <c r="D33" s="157"/>
      <c r="E33" s="157"/>
      <c r="F33" s="157"/>
      <c r="G33" s="157"/>
      <c r="H33" s="157"/>
      <c r="I33" s="157"/>
      <c r="J33" s="37" t="str">
        <f t="shared" ref="J33:J34" si="8">B33</f>
        <v>a.</v>
      </c>
      <c r="K33" s="62">
        <f>IF(AND(Q19=1,Q10=2),'Inputs &amp; Result'!D23,0)</f>
        <v>0</v>
      </c>
      <c r="L33" s="62">
        <f>IF(AND(Q19=2,Q10=2),'Inputs &amp; Result'!D23,0)</f>
        <v>0</v>
      </c>
      <c r="M33" s="62">
        <f>IF(Q10=1,'Inputs &amp; Result'!I17,0)</f>
        <v>0</v>
      </c>
      <c r="O33" s="22"/>
      <c r="P33" s="22"/>
      <c r="Q33" s="22"/>
      <c r="R33" s="22"/>
    </row>
    <row r="34" spans="2:18" ht="25.5" customHeight="1" thickBot="1">
      <c r="B34" s="23" t="s">
        <v>20</v>
      </c>
      <c r="C34" s="157" t="s">
        <v>51</v>
      </c>
      <c r="D34" s="157"/>
      <c r="E34" s="157"/>
      <c r="F34" s="157"/>
      <c r="G34" s="157"/>
      <c r="H34" s="157"/>
      <c r="I34" s="157"/>
      <c r="J34" s="37" t="str">
        <f t="shared" si="8"/>
        <v>b.</v>
      </c>
      <c r="K34" s="75">
        <f>K29+K33</f>
        <v>0</v>
      </c>
      <c r="L34" s="75">
        <f t="shared" ref="L34:M34" si="9">L29+L33</f>
        <v>0</v>
      </c>
      <c r="M34" s="75">
        <f t="shared" si="9"/>
        <v>0</v>
      </c>
      <c r="O34" s="68"/>
      <c r="P34" s="68"/>
      <c r="Q34" s="68"/>
      <c r="R34" s="68"/>
    </row>
    <row r="35" spans="2:18" ht="12.75" customHeight="1">
      <c r="K35" s="72"/>
    </row>
    <row r="38" spans="2:18" ht="12.75" customHeight="1"/>
    <row r="42" spans="2:18" ht="29.25" customHeight="1"/>
    <row r="45" spans="2:18" ht="28.5" customHeight="1"/>
    <row r="48" spans="2:18" ht="26.25" customHeight="1"/>
    <row r="49" ht="25.5" customHeight="1"/>
    <row r="50" ht="12.75" customHeight="1"/>
    <row r="54" ht="26.25" customHeight="1"/>
    <row r="55" ht="27.75" customHeight="1"/>
  </sheetData>
  <sheetProtection algorithmName="SHA-512" hashValue="m5gHmtVNTHw3VJFemekktLnOk7Ot3n8qCU/sY+aKejLrsRhavSQXn9f4Ej5nmt3AGEg4uAChwi5icTP555kifw==" saltValue="UQpVzAVohhH4ieJH3HJEgg==" spinCount="100000" sheet="1" objects="1" scenarios="1" selectLockedCells="1" selectUnlockedCells="1"/>
  <sortState xmlns:xlrd2="http://schemas.microsoft.com/office/spreadsheetml/2017/richdata2" ref="P15:P17">
    <sortCondition ref="P15"/>
  </sortState>
  <mergeCells count="10">
    <mergeCell ref="K3:L3"/>
    <mergeCell ref="C23:I23"/>
    <mergeCell ref="C29:I29"/>
    <mergeCell ref="C18:I18"/>
    <mergeCell ref="C13:I13"/>
    <mergeCell ref="C34:I34"/>
    <mergeCell ref="C27:I27"/>
    <mergeCell ref="C28:I28"/>
    <mergeCell ref="C33:I33"/>
    <mergeCell ref="K10:L10"/>
  </mergeCells>
  <printOptions horizontalCentered="1"/>
  <pageMargins left="0.25" right="0.25" top="0.25" bottom="0.25" header="0" footer="0"/>
  <pageSetup paperSize="5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B29A-562B-4DC3-B01A-3FCF49C332A7}">
  <sheetPr codeName="Sheet3">
    <tabColor rgb="FF92D050"/>
  </sheetPr>
  <dimension ref="B1:T59"/>
  <sheetViews>
    <sheetView workbookViewId="0">
      <selection activeCell="D3" sqref="D3"/>
    </sheetView>
  </sheetViews>
  <sheetFormatPr defaultColWidth="9.140625" defaultRowHeight="12.75"/>
  <cols>
    <col min="1" max="1" width="2.28515625" style="1" customWidth="1"/>
    <col min="2" max="2" width="20.28515625" style="1" customWidth="1"/>
    <col min="3" max="3" width="7.28515625" style="1" customWidth="1"/>
    <col min="4" max="4" width="9" style="1" customWidth="1"/>
    <col min="5" max="5" width="4.85546875" style="1" customWidth="1"/>
    <col min="6" max="6" width="12.140625" style="1" customWidth="1"/>
    <col min="7" max="7" width="13.140625" style="1" customWidth="1"/>
    <col min="8" max="8" width="10.42578125" style="1" customWidth="1"/>
    <col min="9" max="9" width="4.7109375" style="1" customWidth="1"/>
    <col min="10" max="10" width="10.42578125" style="1" customWidth="1"/>
    <col min="11" max="11" width="12.28515625" style="1" customWidth="1"/>
    <col min="12" max="12" width="10.42578125" style="1" customWidth="1"/>
    <col min="13" max="13" width="4.7109375" style="1" customWidth="1"/>
    <col min="14" max="14" width="11.42578125" style="1" customWidth="1"/>
    <col min="15" max="15" width="14.140625" style="1" customWidth="1"/>
    <col min="16" max="16" width="10.42578125" style="1" customWidth="1"/>
    <col min="17" max="17" width="4.7109375" style="1" customWidth="1"/>
    <col min="18" max="18" width="10.42578125" style="40" customWidth="1"/>
    <col min="19" max="19" width="14.140625" style="40" customWidth="1"/>
    <col min="20" max="20" width="10.42578125" style="40" customWidth="1"/>
    <col min="21" max="16384" width="9.140625" style="1"/>
  </cols>
  <sheetData>
    <row r="1" spans="2:20" ht="15.75" customHeight="1" thickBot="1">
      <c r="B1" s="14" t="s">
        <v>77</v>
      </c>
      <c r="C1" s="14"/>
      <c r="D1" s="48">
        <v>2020</v>
      </c>
      <c r="J1" s="3" t="s">
        <v>122</v>
      </c>
      <c r="K1" s="3"/>
      <c r="L1" s="3"/>
      <c r="N1" s="81" t="s">
        <v>118</v>
      </c>
      <c r="O1" s="81"/>
      <c r="P1" s="81"/>
      <c r="R1" s="39" t="s">
        <v>117</v>
      </c>
      <c r="S1" s="39"/>
      <c r="T1" s="39"/>
    </row>
    <row r="2" spans="2:20">
      <c r="J2" s="3" t="s">
        <v>1</v>
      </c>
      <c r="K2" s="3"/>
      <c r="L2" s="3"/>
      <c r="N2" s="81" t="s">
        <v>1</v>
      </c>
      <c r="O2" s="81"/>
      <c r="P2" s="81"/>
      <c r="R2" s="39" t="s">
        <v>1</v>
      </c>
      <c r="S2" s="39"/>
      <c r="T2" s="39"/>
    </row>
    <row r="3" spans="2:20">
      <c r="E3" s="10"/>
      <c r="F3" s="2" t="s">
        <v>0</v>
      </c>
      <c r="G3" s="2"/>
      <c r="H3" s="2"/>
      <c r="J3" s="3" t="s">
        <v>7</v>
      </c>
      <c r="K3" s="3"/>
      <c r="L3" s="3"/>
      <c r="N3" s="81" t="s">
        <v>7</v>
      </c>
      <c r="O3" s="81"/>
      <c r="P3" s="81"/>
      <c r="R3" s="39" t="s">
        <v>54</v>
      </c>
      <c r="S3" s="39"/>
      <c r="T3" s="39"/>
    </row>
    <row r="4" spans="2:20">
      <c r="B4" s="46" t="s">
        <v>63</v>
      </c>
      <c r="C4" s="4">
        <v>4300</v>
      </c>
      <c r="E4" s="10"/>
      <c r="N4" s="40"/>
      <c r="O4" s="40"/>
      <c r="P4" s="40"/>
    </row>
    <row r="5" spans="2:20" ht="38.25" customHeight="1">
      <c r="B5" s="11" t="s">
        <v>2</v>
      </c>
      <c r="C5" s="11"/>
      <c r="E5" s="10"/>
      <c r="F5" s="13" t="s">
        <v>8</v>
      </c>
      <c r="G5" s="13" t="s">
        <v>9</v>
      </c>
      <c r="H5" s="13" t="s">
        <v>10</v>
      </c>
      <c r="I5" s="13"/>
      <c r="J5" s="13" t="s">
        <v>12</v>
      </c>
      <c r="K5" s="13" t="s">
        <v>11</v>
      </c>
      <c r="L5" s="13" t="s">
        <v>10</v>
      </c>
      <c r="M5" s="13"/>
      <c r="N5" s="41" t="s">
        <v>12</v>
      </c>
      <c r="O5" s="41" t="s">
        <v>11</v>
      </c>
      <c r="P5" s="41" t="s">
        <v>10</v>
      </c>
      <c r="Q5" s="13"/>
      <c r="R5" s="41" t="s">
        <v>12</v>
      </c>
      <c r="S5" s="41" t="s">
        <v>11</v>
      </c>
      <c r="T5" s="41" t="s">
        <v>10</v>
      </c>
    </row>
    <row r="6" spans="2:20" ht="12.75" customHeight="1">
      <c r="B6" s="12" t="s">
        <v>3</v>
      </c>
      <c r="C6" s="31" t="s">
        <v>48</v>
      </c>
      <c r="D6" s="4">
        <v>24800</v>
      </c>
      <c r="F6" s="33" t="s">
        <v>45</v>
      </c>
      <c r="J6" s="32" t="s">
        <v>42</v>
      </c>
      <c r="N6" s="42" t="s">
        <v>119</v>
      </c>
      <c r="O6" s="40"/>
      <c r="P6" s="40"/>
      <c r="R6" s="42" t="s">
        <v>55</v>
      </c>
      <c r="S6" s="41"/>
    </row>
    <row r="7" spans="2:20">
      <c r="B7" s="12" t="s">
        <v>4</v>
      </c>
      <c r="C7" s="34" t="s">
        <v>49</v>
      </c>
      <c r="D7" s="4">
        <v>12400</v>
      </c>
      <c r="F7" s="5" t="s">
        <v>15</v>
      </c>
      <c r="G7" s="5"/>
      <c r="H7" s="5"/>
      <c r="J7" s="6" t="s">
        <v>13</v>
      </c>
      <c r="K7" s="6"/>
      <c r="L7" s="6"/>
      <c r="N7" s="43" t="s">
        <v>13</v>
      </c>
      <c r="O7" s="43"/>
      <c r="P7" s="43"/>
      <c r="R7" s="43" t="s">
        <v>56</v>
      </c>
      <c r="S7" s="43"/>
      <c r="T7" s="43"/>
    </row>
    <row r="8" spans="2:20">
      <c r="B8" s="12" t="s">
        <v>5</v>
      </c>
      <c r="C8" s="12" t="s">
        <v>50</v>
      </c>
      <c r="D8" s="4">
        <v>18650</v>
      </c>
      <c r="F8" s="13"/>
      <c r="G8" s="13"/>
      <c r="H8" s="13"/>
      <c r="I8" s="13"/>
      <c r="J8" s="13"/>
      <c r="K8" s="13"/>
      <c r="L8" s="13"/>
      <c r="M8" s="13"/>
      <c r="N8" s="41"/>
      <c r="O8" s="41"/>
      <c r="P8" s="41"/>
      <c r="Q8" s="13"/>
      <c r="R8" s="41"/>
      <c r="S8" s="41"/>
      <c r="T8" s="41"/>
    </row>
    <row r="9" spans="2:20" ht="12.75" customHeight="1">
      <c r="G9" s="13"/>
      <c r="H9" s="13"/>
      <c r="I9" s="13"/>
      <c r="J9" s="27">
        <v>0</v>
      </c>
      <c r="K9" s="8">
        <v>0</v>
      </c>
      <c r="L9" s="7">
        <v>0</v>
      </c>
      <c r="M9" s="13"/>
      <c r="N9" s="27">
        <v>0</v>
      </c>
      <c r="O9" s="44">
        <v>0</v>
      </c>
      <c r="P9" s="45">
        <v>0</v>
      </c>
      <c r="Q9" s="13"/>
      <c r="R9" s="27">
        <v>0</v>
      </c>
      <c r="S9" s="44">
        <v>0</v>
      </c>
      <c r="T9" s="45">
        <v>0</v>
      </c>
    </row>
    <row r="10" spans="2:20" ht="12.75" customHeight="1">
      <c r="F10" s="9">
        <v>0</v>
      </c>
      <c r="G10" s="8">
        <v>0</v>
      </c>
      <c r="H10" s="7">
        <v>0.1</v>
      </c>
      <c r="J10" s="9">
        <v>11900</v>
      </c>
      <c r="K10" s="8">
        <v>0</v>
      </c>
      <c r="L10" s="7">
        <v>0.1</v>
      </c>
      <c r="N10" s="27">
        <v>24800</v>
      </c>
      <c r="O10" s="44">
        <v>0</v>
      </c>
      <c r="P10" s="45">
        <v>0.1</v>
      </c>
      <c r="R10" s="27">
        <v>12400</v>
      </c>
      <c r="S10" s="44">
        <v>0</v>
      </c>
      <c r="T10" s="45">
        <v>0.1</v>
      </c>
    </row>
    <row r="11" spans="2:20" ht="12.75" customHeight="1">
      <c r="F11" s="9">
        <v>19750</v>
      </c>
      <c r="G11" s="8">
        <v>1975</v>
      </c>
      <c r="H11" s="7">
        <v>0.12</v>
      </c>
      <c r="J11" s="9">
        <v>31650</v>
      </c>
      <c r="K11" s="8">
        <v>1975</v>
      </c>
      <c r="L11" s="7">
        <v>0.12</v>
      </c>
      <c r="N11" s="27">
        <v>44550</v>
      </c>
      <c r="O11" s="44">
        <v>1975</v>
      </c>
      <c r="P11" s="45">
        <v>0.12</v>
      </c>
      <c r="R11" s="27">
        <v>22275</v>
      </c>
      <c r="S11" s="44">
        <v>987.5</v>
      </c>
      <c r="T11" s="45">
        <v>0.12</v>
      </c>
    </row>
    <row r="12" spans="2:20">
      <c r="F12" s="9">
        <v>80250</v>
      </c>
      <c r="G12" s="8">
        <v>9235</v>
      </c>
      <c r="H12" s="7">
        <v>0.22</v>
      </c>
      <c r="J12" s="9">
        <v>92150</v>
      </c>
      <c r="K12" s="8">
        <v>9235</v>
      </c>
      <c r="L12" s="7">
        <v>0.22</v>
      </c>
      <c r="N12" s="27">
        <v>105050</v>
      </c>
      <c r="O12" s="44">
        <v>9235</v>
      </c>
      <c r="P12" s="45">
        <v>0.22</v>
      </c>
      <c r="R12" s="27">
        <v>52525</v>
      </c>
      <c r="S12" s="44">
        <v>4617.5</v>
      </c>
      <c r="T12" s="45">
        <v>0.22</v>
      </c>
    </row>
    <row r="13" spans="2:20">
      <c r="F13" s="9">
        <v>171050</v>
      </c>
      <c r="G13" s="8">
        <v>29211</v>
      </c>
      <c r="H13" s="7">
        <v>0.24</v>
      </c>
      <c r="J13" s="9">
        <v>182950</v>
      </c>
      <c r="K13" s="8">
        <v>29211</v>
      </c>
      <c r="L13" s="7">
        <v>0.24</v>
      </c>
      <c r="N13" s="27">
        <v>195850</v>
      </c>
      <c r="O13" s="44">
        <v>29211</v>
      </c>
      <c r="P13" s="45">
        <v>0.24</v>
      </c>
      <c r="R13" s="27">
        <v>97925</v>
      </c>
      <c r="S13" s="44">
        <v>14605.5</v>
      </c>
      <c r="T13" s="45">
        <v>0.24</v>
      </c>
    </row>
    <row r="14" spans="2:20">
      <c r="F14" s="9">
        <v>326600</v>
      </c>
      <c r="G14" s="8">
        <v>66543</v>
      </c>
      <c r="H14" s="7">
        <v>0.32</v>
      </c>
      <c r="J14" s="9">
        <v>338500</v>
      </c>
      <c r="K14" s="8">
        <v>66543</v>
      </c>
      <c r="L14" s="7">
        <v>0.32</v>
      </c>
      <c r="N14" s="27">
        <v>351400</v>
      </c>
      <c r="O14" s="44">
        <v>66543</v>
      </c>
      <c r="P14" s="45">
        <v>0.32</v>
      </c>
      <c r="R14" s="27">
        <v>175700</v>
      </c>
      <c r="S14" s="44">
        <v>33271.5</v>
      </c>
      <c r="T14" s="45">
        <v>0.32</v>
      </c>
    </row>
    <row r="15" spans="2:20">
      <c r="F15" s="9">
        <v>414700</v>
      </c>
      <c r="G15" s="8">
        <v>94735</v>
      </c>
      <c r="H15" s="7">
        <v>0.35</v>
      </c>
      <c r="J15" s="9">
        <v>426600</v>
      </c>
      <c r="K15" s="8">
        <v>94735</v>
      </c>
      <c r="L15" s="7">
        <v>0.35</v>
      </c>
      <c r="N15" s="27">
        <v>439500</v>
      </c>
      <c r="O15" s="44">
        <v>94735</v>
      </c>
      <c r="P15" s="45">
        <v>0.35</v>
      </c>
      <c r="R15" s="27">
        <v>219750</v>
      </c>
      <c r="S15" s="44">
        <v>47367.5</v>
      </c>
      <c r="T15" s="45">
        <v>0.35</v>
      </c>
    </row>
    <row r="16" spans="2:20">
      <c r="F16" s="9">
        <v>622050</v>
      </c>
      <c r="G16" s="8">
        <v>167307.5</v>
      </c>
      <c r="H16" s="7">
        <v>0.37</v>
      </c>
      <c r="J16" s="9">
        <v>633950</v>
      </c>
      <c r="K16" s="8">
        <v>167307.5</v>
      </c>
      <c r="L16" s="7">
        <v>0.37</v>
      </c>
      <c r="N16" s="27">
        <v>646850</v>
      </c>
      <c r="O16" s="44">
        <v>167307.5</v>
      </c>
      <c r="P16" s="45">
        <v>0.37</v>
      </c>
      <c r="R16" s="27">
        <v>323425</v>
      </c>
      <c r="S16" s="44">
        <v>83653.75</v>
      </c>
      <c r="T16" s="45">
        <v>0.37</v>
      </c>
    </row>
    <row r="17" spans="6:20" ht="12.75" customHeight="1">
      <c r="F17" s="33" t="s">
        <v>46</v>
      </c>
      <c r="J17" s="32" t="s">
        <v>43</v>
      </c>
      <c r="N17" s="42" t="s">
        <v>120</v>
      </c>
      <c r="O17" s="40"/>
      <c r="P17" s="40"/>
      <c r="R17" s="42" t="s">
        <v>57</v>
      </c>
    </row>
    <row r="18" spans="6:20">
      <c r="F18" s="5" t="s">
        <v>16</v>
      </c>
      <c r="G18" s="5"/>
      <c r="H18" s="5"/>
      <c r="J18" s="6" t="s">
        <v>14</v>
      </c>
      <c r="K18" s="6"/>
      <c r="L18" s="6"/>
      <c r="N18" s="43" t="s">
        <v>14</v>
      </c>
      <c r="O18" s="43"/>
      <c r="P18" s="43"/>
      <c r="R18" s="43" t="s">
        <v>58</v>
      </c>
      <c r="S18" s="43"/>
      <c r="T18" s="43"/>
    </row>
    <row r="19" spans="6:20">
      <c r="N19" s="40"/>
      <c r="O19" s="40"/>
      <c r="P19" s="40"/>
    </row>
    <row r="20" spans="6:20" ht="12.75" customHeight="1">
      <c r="J20" s="27">
        <v>0</v>
      </c>
      <c r="K20" s="8">
        <v>0</v>
      </c>
      <c r="L20" s="7">
        <v>0</v>
      </c>
      <c r="N20" s="27">
        <v>0</v>
      </c>
      <c r="O20" s="44">
        <v>0</v>
      </c>
      <c r="P20" s="45">
        <v>0</v>
      </c>
      <c r="R20" s="27">
        <v>0</v>
      </c>
      <c r="S20" s="44">
        <v>0</v>
      </c>
      <c r="T20" s="45">
        <v>0</v>
      </c>
    </row>
    <row r="21" spans="6:20" ht="12.75" customHeight="1">
      <c r="F21" s="9">
        <v>0</v>
      </c>
      <c r="G21" s="8">
        <v>0</v>
      </c>
      <c r="H21" s="7">
        <v>0.1</v>
      </c>
      <c r="J21" s="9">
        <v>3800</v>
      </c>
      <c r="K21" s="8">
        <v>0</v>
      </c>
      <c r="L21" s="7">
        <v>0.1</v>
      </c>
      <c r="N21" s="27">
        <v>12400</v>
      </c>
      <c r="O21" s="44">
        <v>0</v>
      </c>
      <c r="P21" s="45">
        <v>0.1</v>
      </c>
      <c r="R21" s="27">
        <v>6200</v>
      </c>
      <c r="S21" s="44">
        <v>0</v>
      </c>
      <c r="T21" s="45">
        <v>0.1</v>
      </c>
    </row>
    <row r="22" spans="6:20">
      <c r="F22" s="9">
        <v>9875</v>
      </c>
      <c r="G22" s="8">
        <v>987.5</v>
      </c>
      <c r="H22" s="7">
        <v>0.12</v>
      </c>
      <c r="J22" s="9">
        <v>13675</v>
      </c>
      <c r="K22" s="8">
        <v>987.5</v>
      </c>
      <c r="L22" s="7">
        <v>0.12</v>
      </c>
      <c r="N22" s="27">
        <v>22275</v>
      </c>
      <c r="O22" s="44">
        <v>987.5</v>
      </c>
      <c r="P22" s="45">
        <v>0.12</v>
      </c>
      <c r="R22" s="27">
        <v>11137.5</v>
      </c>
      <c r="S22" s="44">
        <v>493.75</v>
      </c>
      <c r="T22" s="45">
        <v>0.12</v>
      </c>
    </row>
    <row r="23" spans="6:20">
      <c r="F23" s="9">
        <v>40125</v>
      </c>
      <c r="G23" s="8">
        <v>4617.5</v>
      </c>
      <c r="H23" s="7">
        <v>0.22</v>
      </c>
      <c r="J23" s="9">
        <v>43925</v>
      </c>
      <c r="K23" s="8">
        <v>4617.5</v>
      </c>
      <c r="L23" s="7">
        <v>0.22</v>
      </c>
      <c r="N23" s="27">
        <v>52525</v>
      </c>
      <c r="O23" s="44">
        <v>4617.5</v>
      </c>
      <c r="P23" s="45">
        <v>0.22</v>
      </c>
      <c r="R23" s="27">
        <v>26262.5</v>
      </c>
      <c r="S23" s="44">
        <v>2308.75</v>
      </c>
      <c r="T23" s="45">
        <v>0.22</v>
      </c>
    </row>
    <row r="24" spans="6:20">
      <c r="F24" s="9">
        <v>85525</v>
      </c>
      <c r="G24" s="8">
        <v>14605.5</v>
      </c>
      <c r="H24" s="7">
        <v>0.24</v>
      </c>
      <c r="J24" s="9">
        <v>89325</v>
      </c>
      <c r="K24" s="8">
        <v>14605.5</v>
      </c>
      <c r="L24" s="7">
        <v>0.24</v>
      </c>
      <c r="N24" s="27">
        <v>97925</v>
      </c>
      <c r="O24" s="44">
        <v>14605.5</v>
      </c>
      <c r="P24" s="45">
        <v>0.24</v>
      </c>
      <c r="R24" s="27">
        <v>48962.5</v>
      </c>
      <c r="S24" s="44">
        <v>7302.75</v>
      </c>
      <c r="T24" s="45">
        <v>0.24</v>
      </c>
    </row>
    <row r="25" spans="6:20">
      <c r="F25" s="9">
        <v>163300</v>
      </c>
      <c r="G25" s="8">
        <v>33271.5</v>
      </c>
      <c r="H25" s="7">
        <v>0.32</v>
      </c>
      <c r="J25" s="9">
        <v>167100</v>
      </c>
      <c r="K25" s="8">
        <v>33271.5</v>
      </c>
      <c r="L25" s="7">
        <v>0.32</v>
      </c>
      <c r="N25" s="27">
        <v>175700</v>
      </c>
      <c r="O25" s="44">
        <v>33271.5</v>
      </c>
      <c r="P25" s="45">
        <v>0.32</v>
      </c>
      <c r="R25" s="27">
        <v>87850</v>
      </c>
      <c r="S25" s="44">
        <v>16635.75</v>
      </c>
      <c r="T25" s="45">
        <v>0.32</v>
      </c>
    </row>
    <row r="26" spans="6:20">
      <c r="F26" s="9">
        <v>207350</v>
      </c>
      <c r="G26" s="8">
        <v>47367.5</v>
      </c>
      <c r="H26" s="7">
        <v>0.35</v>
      </c>
      <c r="J26" s="9">
        <v>211150</v>
      </c>
      <c r="K26" s="8">
        <v>47367.5</v>
      </c>
      <c r="L26" s="7">
        <v>0.35</v>
      </c>
      <c r="N26" s="27">
        <v>219750</v>
      </c>
      <c r="O26" s="44">
        <v>47367.5</v>
      </c>
      <c r="P26" s="45">
        <v>0.35</v>
      </c>
      <c r="R26" s="27">
        <v>109875</v>
      </c>
      <c r="S26" s="44">
        <v>23683.75</v>
      </c>
      <c r="T26" s="45">
        <v>0.35</v>
      </c>
    </row>
    <row r="27" spans="6:20">
      <c r="F27" s="9">
        <v>518400</v>
      </c>
      <c r="G27" s="8">
        <v>156235</v>
      </c>
      <c r="H27" s="7">
        <v>0.37</v>
      </c>
      <c r="J27" s="9">
        <v>522200</v>
      </c>
      <c r="K27" s="8">
        <v>156235</v>
      </c>
      <c r="L27" s="7">
        <v>0.37</v>
      </c>
      <c r="N27" s="27">
        <v>530800</v>
      </c>
      <c r="O27" s="44">
        <v>156235</v>
      </c>
      <c r="P27" s="45">
        <v>0.37</v>
      </c>
      <c r="R27" s="27">
        <v>265400</v>
      </c>
      <c r="S27" s="44">
        <v>78117.5</v>
      </c>
      <c r="T27" s="45">
        <v>0.37</v>
      </c>
    </row>
    <row r="28" spans="6:20">
      <c r="F28" s="33" t="s">
        <v>47</v>
      </c>
      <c r="J28" s="32" t="s">
        <v>44</v>
      </c>
      <c r="N28" s="42" t="s">
        <v>121</v>
      </c>
      <c r="O28" s="40"/>
      <c r="P28" s="40"/>
      <c r="R28" s="42" t="s">
        <v>59</v>
      </c>
    </row>
    <row r="29" spans="6:20" ht="12.75" customHeight="1">
      <c r="F29" s="5" t="s">
        <v>17</v>
      </c>
      <c r="G29" s="5"/>
      <c r="H29" s="5"/>
      <c r="J29" s="6" t="s">
        <v>6</v>
      </c>
      <c r="K29" s="6"/>
      <c r="L29" s="6"/>
      <c r="N29" s="43" t="s">
        <v>6</v>
      </c>
      <c r="O29" s="43"/>
      <c r="P29" s="43"/>
      <c r="R29" s="43" t="s">
        <v>60</v>
      </c>
      <c r="S29" s="43"/>
      <c r="T29" s="43"/>
    </row>
    <row r="30" spans="6:20">
      <c r="N30" s="40"/>
      <c r="O30" s="40"/>
      <c r="P30" s="40"/>
    </row>
    <row r="31" spans="6:20" ht="12.75" customHeight="1">
      <c r="J31" s="27">
        <v>0</v>
      </c>
      <c r="K31" s="8">
        <v>0</v>
      </c>
      <c r="L31" s="7">
        <v>0</v>
      </c>
      <c r="N31" s="27">
        <v>0</v>
      </c>
      <c r="O31" s="44">
        <v>0</v>
      </c>
      <c r="P31" s="45">
        <v>0</v>
      </c>
      <c r="R31" s="27">
        <v>0</v>
      </c>
      <c r="S31" s="44">
        <v>0</v>
      </c>
      <c r="T31" s="45">
        <v>0</v>
      </c>
    </row>
    <row r="32" spans="6:20" ht="12.75" customHeight="1">
      <c r="F32" s="9">
        <v>0</v>
      </c>
      <c r="G32" s="8">
        <v>0</v>
      </c>
      <c r="H32" s="7">
        <v>0.1</v>
      </c>
      <c r="J32" s="9">
        <v>10050</v>
      </c>
      <c r="K32" s="8">
        <v>0</v>
      </c>
      <c r="L32" s="7">
        <v>0.1</v>
      </c>
      <c r="N32" s="27">
        <v>18650</v>
      </c>
      <c r="O32" s="44">
        <v>0</v>
      </c>
      <c r="P32" s="45">
        <v>0.1</v>
      </c>
      <c r="R32" s="27">
        <v>9325</v>
      </c>
      <c r="S32" s="44">
        <v>0</v>
      </c>
      <c r="T32" s="45">
        <v>0.1</v>
      </c>
    </row>
    <row r="33" spans="6:20">
      <c r="F33" s="9">
        <v>14100</v>
      </c>
      <c r="G33" s="8">
        <v>1410</v>
      </c>
      <c r="H33" s="7">
        <v>0.12</v>
      </c>
      <c r="J33" s="9">
        <v>24150</v>
      </c>
      <c r="K33" s="8">
        <v>1410</v>
      </c>
      <c r="L33" s="7">
        <v>0.12</v>
      </c>
      <c r="N33" s="27">
        <v>32750</v>
      </c>
      <c r="O33" s="44">
        <v>1410</v>
      </c>
      <c r="P33" s="45">
        <v>0.12</v>
      </c>
      <c r="R33" s="27">
        <v>16375</v>
      </c>
      <c r="S33" s="44">
        <v>705</v>
      </c>
      <c r="T33" s="45">
        <v>0.12</v>
      </c>
    </row>
    <row r="34" spans="6:20">
      <c r="F34" s="9">
        <v>53700</v>
      </c>
      <c r="G34" s="8">
        <v>6162</v>
      </c>
      <c r="H34" s="7">
        <v>0.22</v>
      </c>
      <c r="J34" s="9">
        <v>63750</v>
      </c>
      <c r="K34" s="8">
        <v>6162</v>
      </c>
      <c r="L34" s="7">
        <v>0.22</v>
      </c>
      <c r="N34" s="27">
        <v>72350</v>
      </c>
      <c r="O34" s="44">
        <v>6162</v>
      </c>
      <c r="P34" s="45">
        <v>0.22</v>
      </c>
      <c r="R34" s="27">
        <v>36175</v>
      </c>
      <c r="S34" s="44">
        <v>3081</v>
      </c>
      <c r="T34" s="45">
        <v>0.22</v>
      </c>
    </row>
    <row r="35" spans="6:20">
      <c r="F35" s="9">
        <v>85500</v>
      </c>
      <c r="G35" s="8">
        <v>13158</v>
      </c>
      <c r="H35" s="7">
        <v>0.24</v>
      </c>
      <c r="J35" s="9">
        <v>95550</v>
      </c>
      <c r="K35" s="8">
        <v>13158</v>
      </c>
      <c r="L35" s="7">
        <v>0.24</v>
      </c>
      <c r="N35" s="27">
        <v>104150</v>
      </c>
      <c r="O35" s="44">
        <v>13158</v>
      </c>
      <c r="P35" s="45">
        <v>0.24</v>
      </c>
      <c r="R35" s="27">
        <v>52075</v>
      </c>
      <c r="S35" s="44">
        <v>6579</v>
      </c>
      <c r="T35" s="45">
        <v>0.24</v>
      </c>
    </row>
    <row r="36" spans="6:20" ht="12.75" customHeight="1">
      <c r="F36" s="9">
        <v>163300</v>
      </c>
      <c r="G36" s="8">
        <v>31830</v>
      </c>
      <c r="H36" s="7">
        <v>0.32</v>
      </c>
      <c r="J36" s="9">
        <v>173350</v>
      </c>
      <c r="K36" s="8">
        <v>31830</v>
      </c>
      <c r="L36" s="7">
        <v>0.32</v>
      </c>
      <c r="N36" s="27">
        <v>181950</v>
      </c>
      <c r="O36" s="44">
        <v>31830</v>
      </c>
      <c r="P36" s="45">
        <v>0.32</v>
      </c>
      <c r="R36" s="27">
        <v>90975</v>
      </c>
      <c r="S36" s="44">
        <v>15915</v>
      </c>
      <c r="T36" s="45">
        <v>0.32</v>
      </c>
    </row>
    <row r="37" spans="6:20">
      <c r="F37" s="9">
        <v>207350</v>
      </c>
      <c r="G37" s="8">
        <v>45926</v>
      </c>
      <c r="H37" s="7">
        <v>0.35</v>
      </c>
      <c r="J37" s="9">
        <v>217400</v>
      </c>
      <c r="K37" s="8">
        <v>45926</v>
      </c>
      <c r="L37" s="7">
        <v>0.35</v>
      </c>
      <c r="N37" s="27">
        <v>226000</v>
      </c>
      <c r="O37" s="44">
        <v>45926</v>
      </c>
      <c r="P37" s="45">
        <v>0.35</v>
      </c>
      <c r="R37" s="27">
        <v>113000</v>
      </c>
      <c r="S37" s="44">
        <v>22963</v>
      </c>
      <c r="T37" s="45">
        <v>0.35</v>
      </c>
    </row>
    <row r="38" spans="6:20" ht="12.75" customHeight="1">
      <c r="F38" s="9">
        <v>518400</v>
      </c>
      <c r="G38" s="8">
        <v>154793.5</v>
      </c>
      <c r="H38" s="7">
        <v>0.37</v>
      </c>
      <c r="J38" s="9">
        <v>528450</v>
      </c>
      <c r="K38" s="8">
        <v>154793.5</v>
      </c>
      <c r="L38" s="7">
        <v>0.37</v>
      </c>
      <c r="N38" s="27">
        <v>537050</v>
      </c>
      <c r="O38" s="44">
        <v>154793.5</v>
      </c>
      <c r="P38" s="45">
        <v>0.37</v>
      </c>
      <c r="R38" s="27">
        <v>268525</v>
      </c>
      <c r="S38" s="44">
        <v>77396.75</v>
      </c>
      <c r="T38" s="45">
        <v>0.37</v>
      </c>
    </row>
    <row r="46" spans="6:20" ht="12.75" customHeight="1"/>
    <row r="52" spans="4:4" ht="12.75" customHeight="1"/>
    <row r="59" spans="4:4">
      <c r="D59" s="4"/>
    </row>
  </sheetData>
  <sheetProtection algorithmName="SHA-512" hashValue="byDzSNxKFTOWAkz6UnwnCUY04lUFg2O2zvrigma0XQ65VMSdAuUyuaQfy9/VpH4xwSx0CiMuTPdh0Fhakr+xPQ==" saltValue="GcT5yIG3iWp0wzI8M4ayC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HeadingPairs>
  <TitlesOfParts>
    <vt:vector size="25" baseType="lpstr">
      <vt:lpstr>Inputs &amp; Result</vt:lpstr>
      <vt:lpstr>Calculations</vt:lpstr>
      <vt:lpstr>Tax Year Parameters</vt:lpstr>
      <vt:lpstr>Allowance</vt:lpstr>
      <vt:lpstr>Box2c</vt:lpstr>
      <vt:lpstr>FilStat19</vt:lpstr>
      <vt:lpstr>FilStat20</vt:lpstr>
      <vt:lpstr>HWRSHH</vt:lpstr>
      <vt:lpstr>HWRSMJ</vt:lpstr>
      <vt:lpstr>HWRSS</vt:lpstr>
      <vt:lpstr>PayFreq</vt:lpstr>
      <vt:lpstr>SDHH</vt:lpstr>
      <vt:lpstr>SDMJ</vt:lpstr>
      <vt:lpstr>SDS</vt:lpstr>
      <vt:lpstr>TRSHH</vt:lpstr>
      <vt:lpstr>TRSMJ</vt:lpstr>
      <vt:lpstr>TRSS</vt:lpstr>
      <vt:lpstr>UpdateWA</vt:lpstr>
      <vt:lpstr>Version</vt:lpstr>
      <vt:lpstr>WRSHH</vt:lpstr>
      <vt:lpstr>WRSHH2020</vt:lpstr>
      <vt:lpstr>WRSMJ</vt:lpstr>
      <vt:lpstr>WRSMJ2020</vt:lpstr>
      <vt:lpstr>WRSS</vt:lpstr>
      <vt:lpstr>WRSS2020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the Treasury</dc:creator>
  <cp:lastModifiedBy>Department of Treasury</cp:lastModifiedBy>
  <cp:lastPrinted>2019-05-15T12:03:59Z</cp:lastPrinted>
  <dcterms:created xsi:type="dcterms:W3CDTF">2018-01-29T12:47:09Z</dcterms:created>
  <dcterms:modified xsi:type="dcterms:W3CDTF">2019-12-08T21:56:46Z</dcterms:modified>
</cp:coreProperties>
</file>